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650" windowWidth="20595" windowHeight="8955" tabRatio="687" firstSheet="1" activeTab="1"/>
  </bookViews>
  <sheets>
    <sheet name="Pregled" sheetId="2" state="hidden" r:id="rId1"/>
    <sheet name="Prijave" sheetId="1" r:id="rId2"/>
    <sheet name="Sheet1" sheetId="3" state="hidden" r:id="rId3"/>
    <sheet name="Sheet2" sheetId="4" state="hidden" r:id="rId4"/>
    <sheet name="B11" sheetId="16" r:id="rId5"/>
    <sheet name="B13" sheetId="9" r:id="rId6"/>
    <sheet name="B13a" sheetId="22" r:id="rId7"/>
    <sheet name="B15" sheetId="12" r:id="rId8"/>
    <sheet name="B15b" sheetId="20" r:id="rId9"/>
    <sheet name="B17" sheetId="13" r:id="rId10"/>
    <sheet name="B17a" sheetId="18" r:id="rId11"/>
    <sheet name="B19" sheetId="10" r:id="rId12"/>
    <sheet name="G11" sheetId="19" r:id="rId13"/>
    <sheet name="G13" sheetId="6" r:id="rId14"/>
    <sheet name="G15" sheetId="17" r:id="rId15"/>
    <sheet name="G17" sheetId="7" r:id="rId16"/>
    <sheet name="Razpored" sheetId="14" r:id="rId17"/>
  </sheets>
  <definedNames>
    <definedName name="_xlnm._FilterDatabase" localSheetId="1" hidden="1">Prijave!$B$2:$L$61</definedName>
    <definedName name="_xlnm._FilterDatabase" localSheetId="3" hidden="1">Sheet2!$A$2:$A$24</definedName>
  </definedNames>
  <calcPr calcId="145621"/>
</workbook>
</file>

<file path=xl/calcChain.xml><?xml version="1.0" encoding="utf-8"?>
<calcChain xmlns="http://schemas.openxmlformats.org/spreadsheetml/2006/main">
  <c r="D4" i="16" l="1"/>
  <c r="D5" i="16"/>
  <c r="D6" i="16"/>
  <c r="D7" i="16"/>
  <c r="D3" i="16"/>
  <c r="D4" i="10"/>
  <c r="D5" i="10"/>
  <c r="D6" i="10"/>
  <c r="D3" i="10"/>
  <c r="D4" i="6"/>
  <c r="D5" i="6"/>
  <c r="D6" i="6"/>
  <c r="D7" i="6"/>
  <c r="D8" i="6"/>
  <c r="D3" i="6"/>
  <c r="G12" i="20"/>
  <c r="G11" i="20"/>
  <c r="G10" i="20"/>
  <c r="S5" i="20"/>
  <c r="Q5" i="20"/>
  <c r="P5" i="20"/>
  <c r="O5" i="20"/>
  <c r="M5" i="20"/>
  <c r="L5" i="20"/>
  <c r="K5" i="20"/>
  <c r="R5" i="20" s="1"/>
  <c r="N5" i="20" s="1"/>
  <c r="S4" i="20"/>
  <c r="Q4" i="20"/>
  <c r="K4" i="20" s="1"/>
  <c r="R4" i="20" s="1"/>
  <c r="P4" i="20"/>
  <c r="O4" i="20"/>
  <c r="M4" i="20"/>
  <c r="L4" i="20"/>
  <c r="S3" i="20"/>
  <c r="Q3" i="20"/>
  <c r="P3" i="20"/>
  <c r="O3" i="20"/>
  <c r="M3" i="20"/>
  <c r="L3" i="20"/>
  <c r="K3" i="20"/>
  <c r="R3" i="20" s="1"/>
  <c r="N3" i="20" s="1"/>
  <c r="G12" i="19"/>
  <c r="G11" i="19"/>
  <c r="G10" i="19"/>
  <c r="S5" i="19"/>
  <c r="Q5" i="19"/>
  <c r="P5" i="19"/>
  <c r="K5" i="19" s="1"/>
  <c r="O5" i="19"/>
  <c r="M5" i="19"/>
  <c r="L5" i="19"/>
  <c r="D5" i="19"/>
  <c r="S4" i="19"/>
  <c r="Q4" i="19"/>
  <c r="P4" i="19"/>
  <c r="O4" i="19"/>
  <c r="M4" i="19"/>
  <c r="L4" i="19"/>
  <c r="D4" i="19"/>
  <c r="S3" i="19"/>
  <c r="Q3" i="19"/>
  <c r="P3" i="19"/>
  <c r="K3" i="19" s="1"/>
  <c r="R3" i="19" s="1"/>
  <c r="O3" i="19"/>
  <c r="M3" i="19"/>
  <c r="L3" i="19"/>
  <c r="D3" i="19"/>
  <c r="D4" i="13"/>
  <c r="D5" i="13"/>
  <c r="D6" i="13"/>
  <c r="D11" i="13"/>
  <c r="D12" i="13"/>
  <c r="D13" i="13"/>
  <c r="D14" i="13"/>
  <c r="D10" i="13"/>
  <c r="D3" i="13"/>
  <c r="D4" i="7"/>
  <c r="D5" i="7"/>
  <c r="D6" i="7"/>
  <c r="D7" i="7"/>
  <c r="D3" i="7"/>
  <c r="D4" i="17"/>
  <c r="D5" i="17"/>
  <c r="D6" i="17"/>
  <c r="D7" i="17"/>
  <c r="D8" i="17"/>
  <c r="D3" i="17"/>
  <c r="D10" i="9"/>
  <c r="D9" i="9"/>
  <c r="D8" i="9"/>
  <c r="D5" i="9"/>
  <c r="D4" i="9"/>
  <c r="D3" i="9"/>
  <c r="S10" i="9"/>
  <c r="Q10" i="9"/>
  <c r="P10" i="9"/>
  <c r="K10" i="9" s="1"/>
  <c r="R10" i="9" s="1"/>
  <c r="N10" i="9" s="1"/>
  <c r="O10" i="9"/>
  <c r="M10" i="9"/>
  <c r="L10" i="9"/>
  <c r="S9" i="9"/>
  <c r="Q9" i="9"/>
  <c r="P9" i="9"/>
  <c r="K9" i="9" s="1"/>
  <c r="R9" i="9" s="1"/>
  <c r="N9" i="9" s="1"/>
  <c r="O9" i="9"/>
  <c r="M9" i="9"/>
  <c r="L9" i="9"/>
  <c r="S8" i="9"/>
  <c r="Q8" i="9"/>
  <c r="P8" i="9"/>
  <c r="K8" i="9" s="1"/>
  <c r="R8" i="9" s="1"/>
  <c r="N8" i="9" s="1"/>
  <c r="O8" i="9"/>
  <c r="M8" i="9"/>
  <c r="L8" i="9"/>
  <c r="N4" i="9"/>
  <c r="N5" i="9"/>
  <c r="N3" i="9"/>
  <c r="L4" i="9"/>
  <c r="M4" i="9"/>
  <c r="L5" i="9"/>
  <c r="M5" i="9"/>
  <c r="M3" i="9"/>
  <c r="L3" i="9"/>
  <c r="H15" i="4"/>
  <c r="F4" i="4"/>
  <c r="F3" i="4"/>
  <c r="F6" i="4"/>
  <c r="F7" i="4"/>
  <c r="F10" i="4"/>
  <c r="F12" i="4"/>
  <c r="F11" i="4"/>
  <c r="N4" i="20" l="1"/>
  <c r="R5" i="19"/>
  <c r="K4" i="19"/>
  <c r="R4" i="19" s="1"/>
  <c r="N4" i="19" s="1"/>
  <c r="N5" i="19"/>
  <c r="N3" i="19"/>
  <c r="G12" i="16" l="1"/>
  <c r="J12" i="16"/>
  <c r="G13" i="16"/>
  <c r="J13" i="16"/>
  <c r="G14" i="16"/>
  <c r="J14" i="16"/>
  <c r="G15" i="16"/>
  <c r="J15" i="16"/>
  <c r="G16" i="16"/>
  <c r="J16" i="16"/>
  <c r="G17" i="16"/>
  <c r="J17" i="16"/>
  <c r="G18" i="16"/>
  <c r="J18" i="16"/>
  <c r="G19" i="16"/>
  <c r="J19" i="16"/>
  <c r="G20" i="16"/>
  <c r="J20" i="16"/>
  <c r="J11" i="16"/>
  <c r="G11" i="16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L14" i="17"/>
  <c r="G14" i="17"/>
  <c r="AB4" i="6"/>
  <c r="AB5" i="6"/>
  <c r="AB6" i="6"/>
  <c r="AB7" i="6"/>
  <c r="AB8" i="6"/>
  <c r="AB3" i="6"/>
  <c r="G24" i="6"/>
  <c r="G25" i="6"/>
  <c r="G26" i="6"/>
  <c r="G27" i="6"/>
  <c r="G28" i="6"/>
  <c r="G23" i="6"/>
  <c r="G22" i="6"/>
  <c r="G21" i="6"/>
  <c r="G20" i="6"/>
  <c r="G19" i="6"/>
  <c r="G18" i="6"/>
  <c r="G17" i="6"/>
  <c r="G16" i="6"/>
  <c r="G15" i="6"/>
  <c r="G14" i="6"/>
  <c r="Z8" i="17"/>
  <c r="Y8" i="17"/>
  <c r="X8" i="17"/>
  <c r="W8" i="17"/>
  <c r="V8" i="17"/>
  <c r="U8" i="17"/>
  <c r="S8" i="17"/>
  <c r="R8" i="17"/>
  <c r="Z7" i="17"/>
  <c r="Y7" i="17"/>
  <c r="X7" i="17"/>
  <c r="W7" i="17"/>
  <c r="V7" i="17"/>
  <c r="U7" i="17"/>
  <c r="S7" i="17"/>
  <c r="R7" i="17"/>
  <c r="Z6" i="17"/>
  <c r="Y6" i="17"/>
  <c r="X6" i="17"/>
  <c r="W6" i="17"/>
  <c r="V6" i="17"/>
  <c r="U6" i="17"/>
  <c r="S6" i="17"/>
  <c r="R6" i="17"/>
  <c r="Z5" i="17"/>
  <c r="Y5" i="17"/>
  <c r="X5" i="17"/>
  <c r="W5" i="17"/>
  <c r="V5" i="17"/>
  <c r="U5" i="17"/>
  <c r="S5" i="17"/>
  <c r="R5" i="17"/>
  <c r="Z4" i="17"/>
  <c r="Y4" i="17"/>
  <c r="X4" i="17"/>
  <c r="W4" i="17"/>
  <c r="V4" i="17"/>
  <c r="U4" i="17"/>
  <c r="S4" i="17"/>
  <c r="R4" i="17"/>
  <c r="Z3" i="17"/>
  <c r="Y3" i="17"/>
  <c r="X3" i="17"/>
  <c r="W3" i="17"/>
  <c r="V3" i="17"/>
  <c r="U3" i="17"/>
  <c r="S3" i="17"/>
  <c r="R3" i="17"/>
  <c r="W4" i="10"/>
  <c r="W5" i="10"/>
  <c r="W6" i="10"/>
  <c r="W3" i="10"/>
  <c r="S3" i="9"/>
  <c r="S4" i="9"/>
  <c r="S5" i="9"/>
  <c r="G16" i="9"/>
  <c r="G17" i="9"/>
  <c r="G15" i="9"/>
  <c r="Y4" i="16"/>
  <c r="Y5" i="16"/>
  <c r="Y6" i="16"/>
  <c r="Y7" i="16"/>
  <c r="Y3" i="16"/>
  <c r="P4" i="16"/>
  <c r="Q4" i="16"/>
  <c r="P5" i="16"/>
  <c r="Q5" i="16"/>
  <c r="P6" i="16"/>
  <c r="Q6" i="16"/>
  <c r="P7" i="16"/>
  <c r="Q7" i="16"/>
  <c r="Q3" i="16"/>
  <c r="P3" i="16"/>
  <c r="W7" i="16"/>
  <c r="V7" i="16"/>
  <c r="O7" i="16" s="1"/>
  <c r="U7" i="16"/>
  <c r="T7" i="16"/>
  <c r="S7" i="16"/>
  <c r="W6" i="16"/>
  <c r="V6" i="16"/>
  <c r="U6" i="16"/>
  <c r="T6" i="16"/>
  <c r="S6" i="16"/>
  <c r="W5" i="16"/>
  <c r="V5" i="16"/>
  <c r="U5" i="16"/>
  <c r="T5" i="16"/>
  <c r="S5" i="16"/>
  <c r="W4" i="16"/>
  <c r="V4" i="16"/>
  <c r="U4" i="16"/>
  <c r="T4" i="16"/>
  <c r="S4" i="16"/>
  <c r="W3" i="16"/>
  <c r="V3" i="16"/>
  <c r="U3" i="16"/>
  <c r="T3" i="16"/>
  <c r="S3" i="16"/>
  <c r="O1" i="1"/>
  <c r="N1" i="1"/>
  <c r="B37" i="14"/>
  <c r="E6" i="2"/>
  <c r="P11" i="13"/>
  <c r="Q11" i="13"/>
  <c r="P12" i="13"/>
  <c r="Q12" i="13"/>
  <c r="P13" i="13"/>
  <c r="Q13" i="13"/>
  <c r="P14" i="13"/>
  <c r="Q14" i="13"/>
  <c r="Q10" i="13"/>
  <c r="P10" i="13"/>
  <c r="P4" i="13"/>
  <c r="Q4" i="13"/>
  <c r="P5" i="13"/>
  <c r="Q5" i="13"/>
  <c r="P6" i="13"/>
  <c r="Q6" i="13"/>
  <c r="Q3" i="13"/>
  <c r="P3" i="13"/>
  <c r="W14" i="13"/>
  <c r="V14" i="13"/>
  <c r="U14" i="13"/>
  <c r="T14" i="13"/>
  <c r="S14" i="13"/>
  <c r="W13" i="13"/>
  <c r="V13" i="13"/>
  <c r="U13" i="13"/>
  <c r="T13" i="13"/>
  <c r="S13" i="13"/>
  <c r="W12" i="13"/>
  <c r="V12" i="13"/>
  <c r="U12" i="13"/>
  <c r="T12" i="13"/>
  <c r="S12" i="13"/>
  <c r="W11" i="13"/>
  <c r="V11" i="13"/>
  <c r="U11" i="13"/>
  <c r="T11" i="13"/>
  <c r="S11" i="13"/>
  <c r="W10" i="13"/>
  <c r="V10" i="13"/>
  <c r="U10" i="13"/>
  <c r="T10" i="13"/>
  <c r="S10" i="13"/>
  <c r="V6" i="13"/>
  <c r="U6" i="13"/>
  <c r="T6" i="13"/>
  <c r="S6" i="13"/>
  <c r="V5" i="13"/>
  <c r="U5" i="13"/>
  <c r="T5" i="13"/>
  <c r="S5" i="13"/>
  <c r="V4" i="13"/>
  <c r="U4" i="13"/>
  <c r="T4" i="13"/>
  <c r="S4" i="13"/>
  <c r="V3" i="13"/>
  <c r="U3" i="13"/>
  <c r="T3" i="13"/>
  <c r="S3" i="13"/>
  <c r="N4" i="10"/>
  <c r="O4" i="10"/>
  <c r="N5" i="10"/>
  <c r="O5" i="10"/>
  <c r="N6" i="10"/>
  <c r="O6" i="10"/>
  <c r="O3" i="10"/>
  <c r="N3" i="10"/>
  <c r="T6" i="10"/>
  <c r="S6" i="10"/>
  <c r="R6" i="10"/>
  <c r="Q6" i="10"/>
  <c r="T5" i="10"/>
  <c r="S5" i="10"/>
  <c r="R5" i="10"/>
  <c r="Q5" i="10"/>
  <c r="T4" i="10"/>
  <c r="S4" i="10"/>
  <c r="R4" i="10"/>
  <c r="Q4" i="10"/>
  <c r="T3" i="10"/>
  <c r="S3" i="10"/>
  <c r="R3" i="10"/>
  <c r="Q3" i="10"/>
  <c r="Q5" i="9"/>
  <c r="P5" i="9"/>
  <c r="O5" i="9"/>
  <c r="Q4" i="9"/>
  <c r="P4" i="9"/>
  <c r="O4" i="9"/>
  <c r="Q3" i="9"/>
  <c r="P3" i="9"/>
  <c r="O3" i="9"/>
  <c r="P4" i="7"/>
  <c r="Q4" i="7"/>
  <c r="P5" i="7"/>
  <c r="Q5" i="7"/>
  <c r="P6" i="7"/>
  <c r="Q6" i="7"/>
  <c r="P7" i="7"/>
  <c r="Q7" i="7"/>
  <c r="Q3" i="7"/>
  <c r="P3" i="7"/>
  <c r="W7" i="7"/>
  <c r="V7" i="7"/>
  <c r="U7" i="7"/>
  <c r="O7" i="7" s="1"/>
  <c r="X7" i="7" s="1"/>
  <c r="T7" i="7"/>
  <c r="S7" i="7"/>
  <c r="W6" i="7"/>
  <c r="V6" i="7"/>
  <c r="U6" i="7"/>
  <c r="T6" i="7"/>
  <c r="O6" i="7" s="1"/>
  <c r="X6" i="7" s="1"/>
  <c r="S6" i="7"/>
  <c r="W5" i="7"/>
  <c r="V5" i="7"/>
  <c r="U5" i="7"/>
  <c r="O5" i="7" s="1"/>
  <c r="X5" i="7" s="1"/>
  <c r="T5" i="7"/>
  <c r="S5" i="7"/>
  <c r="W4" i="7"/>
  <c r="V4" i="7"/>
  <c r="U4" i="7"/>
  <c r="T4" i="7"/>
  <c r="O4" i="7" s="1"/>
  <c r="S4" i="7"/>
  <c r="W3" i="7"/>
  <c r="V3" i="7"/>
  <c r="U3" i="7"/>
  <c r="T3" i="7"/>
  <c r="S3" i="7"/>
  <c r="R4" i="6"/>
  <c r="S4" i="6"/>
  <c r="R5" i="6"/>
  <c r="S5" i="6"/>
  <c r="R6" i="6"/>
  <c r="S6" i="6"/>
  <c r="R7" i="6"/>
  <c r="S7" i="6"/>
  <c r="R8" i="6"/>
  <c r="S8" i="6"/>
  <c r="S3" i="6"/>
  <c r="R3" i="6"/>
  <c r="Z8" i="6"/>
  <c r="Y8" i="6"/>
  <c r="X8" i="6"/>
  <c r="W8" i="6"/>
  <c r="V8" i="6"/>
  <c r="U8" i="6"/>
  <c r="Z7" i="6"/>
  <c r="Y7" i="6"/>
  <c r="X7" i="6"/>
  <c r="W7" i="6"/>
  <c r="V7" i="6"/>
  <c r="U7" i="6"/>
  <c r="Z6" i="6"/>
  <c r="Y6" i="6"/>
  <c r="X6" i="6"/>
  <c r="W6" i="6"/>
  <c r="V6" i="6"/>
  <c r="U6" i="6"/>
  <c r="Z5" i="6"/>
  <c r="Y5" i="6"/>
  <c r="X5" i="6"/>
  <c r="W5" i="6"/>
  <c r="V5" i="6"/>
  <c r="U5" i="6"/>
  <c r="Z4" i="6"/>
  <c r="Y4" i="6"/>
  <c r="X4" i="6"/>
  <c r="W4" i="6"/>
  <c r="V4" i="6"/>
  <c r="U4" i="6"/>
  <c r="U3" i="6"/>
  <c r="W3" i="6"/>
  <c r="X3" i="6"/>
  <c r="Y3" i="6"/>
  <c r="Z3" i="6"/>
  <c r="V3" i="6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Q5" i="17" l="1"/>
  <c r="AA5" i="17" s="1"/>
  <c r="Q7" i="17"/>
  <c r="O17" i="17"/>
  <c r="K14" i="17"/>
  <c r="O16" i="17"/>
  <c r="L15" i="17"/>
  <c r="N14" i="17"/>
  <c r="M15" i="17"/>
  <c r="M16" i="17"/>
  <c r="N17" i="17"/>
  <c r="O15" i="17"/>
  <c r="M14" i="17"/>
  <c r="O18" i="17"/>
  <c r="O14" i="17"/>
  <c r="N15" i="17"/>
  <c r="N16" i="17"/>
  <c r="Q5" i="6"/>
  <c r="Q4" i="6"/>
  <c r="AA4" i="6" s="1"/>
  <c r="L14" i="6"/>
  <c r="N15" i="6"/>
  <c r="M16" i="6"/>
  <c r="M14" i="6"/>
  <c r="O15" i="6"/>
  <c r="N16" i="6"/>
  <c r="N17" i="6"/>
  <c r="O18" i="6"/>
  <c r="N14" i="6"/>
  <c r="L15" i="6"/>
  <c r="O16" i="6"/>
  <c r="O17" i="6"/>
  <c r="K14" i="6"/>
  <c r="O14" i="6"/>
  <c r="M15" i="6"/>
  <c r="K3" i="9"/>
  <c r="R3" i="9" s="1"/>
  <c r="O16" i="9"/>
  <c r="K5" i="9"/>
  <c r="R5" i="9" s="1"/>
  <c r="K4" i="9"/>
  <c r="Q4" i="17"/>
  <c r="AA4" i="17" s="1"/>
  <c r="AA7" i="17"/>
  <c r="Q8" i="17"/>
  <c r="AA8" i="17" s="1"/>
  <c r="T8" i="17" s="1"/>
  <c r="Q3" i="17"/>
  <c r="AA3" i="17" s="1"/>
  <c r="Q6" i="17"/>
  <c r="AA6" i="17" s="1"/>
  <c r="M4" i="10"/>
  <c r="O15" i="9"/>
  <c r="O18" i="9"/>
  <c r="M17" i="9"/>
  <c r="K15" i="9"/>
  <c r="L16" i="9"/>
  <c r="N16" i="9"/>
  <c r="M15" i="9"/>
  <c r="O19" i="9"/>
  <c r="O17" i="9"/>
  <c r="M16" i="9"/>
  <c r="N15" i="9"/>
  <c r="N18" i="9"/>
  <c r="L15" i="9"/>
  <c r="N17" i="9"/>
  <c r="X7" i="16"/>
  <c r="R7" i="16" s="1"/>
  <c r="O6" i="16"/>
  <c r="X6" i="16" s="1"/>
  <c r="R6" i="16" s="1"/>
  <c r="O4" i="16"/>
  <c r="X4" i="16" s="1"/>
  <c r="O5" i="16"/>
  <c r="X5" i="16" s="1"/>
  <c r="R5" i="16" s="1"/>
  <c r="O3" i="16"/>
  <c r="X3" i="16" s="1"/>
  <c r="M3" i="13"/>
  <c r="W3" i="13" s="1"/>
  <c r="O12" i="13"/>
  <c r="X12" i="13" s="1"/>
  <c r="R12" i="13" s="1"/>
  <c r="O14" i="13"/>
  <c r="M6" i="13"/>
  <c r="O11" i="13"/>
  <c r="X11" i="13" s="1"/>
  <c r="R11" i="13" s="1"/>
  <c r="W6" i="13"/>
  <c r="X14" i="13"/>
  <c r="R14" i="13" s="1"/>
  <c r="M4" i="13"/>
  <c r="W4" i="13" s="1"/>
  <c r="M5" i="13"/>
  <c r="W5" i="13" s="1"/>
  <c r="O10" i="13"/>
  <c r="X10" i="13" s="1"/>
  <c r="O13" i="13"/>
  <c r="X13" i="13" s="1"/>
  <c r="R13" i="13" s="1"/>
  <c r="U4" i="10"/>
  <c r="M6" i="10"/>
  <c r="U6" i="10" s="1"/>
  <c r="M5" i="10"/>
  <c r="U5" i="10" s="1"/>
  <c r="M3" i="10"/>
  <c r="U3" i="10" s="1"/>
  <c r="P6" i="10" s="1"/>
  <c r="R4" i="9"/>
  <c r="X4" i="7"/>
  <c r="R4" i="7" s="1"/>
  <c r="O3" i="7"/>
  <c r="X3" i="7" s="1"/>
  <c r="R7" i="7" s="1"/>
  <c r="Q8" i="6"/>
  <c r="AA8" i="6" s="1"/>
  <c r="Q7" i="6"/>
  <c r="AA7" i="6" s="1"/>
  <c r="AA5" i="6"/>
  <c r="Q6" i="6"/>
  <c r="AA6" i="6" s="1"/>
  <c r="E39" i="1"/>
  <c r="T7" i="17" l="1"/>
  <c r="T6" i="17"/>
  <c r="T4" i="17"/>
  <c r="T3" i="17"/>
  <c r="T5" i="17"/>
  <c r="P5" i="10"/>
  <c r="R4" i="16"/>
  <c r="R3" i="16"/>
  <c r="R6" i="13"/>
  <c r="R4" i="13"/>
  <c r="R5" i="13"/>
  <c r="R10" i="13"/>
  <c r="R3" i="13"/>
  <c r="P4" i="10"/>
  <c r="P3" i="10"/>
  <c r="R5" i="7"/>
  <c r="R6" i="7"/>
  <c r="R3" i="7"/>
  <c r="E26" i="1"/>
  <c r="E35" i="1"/>
  <c r="E34" i="1"/>
  <c r="E33" i="1"/>
  <c r="E25" i="1"/>
  <c r="E61" i="1"/>
  <c r="E32" i="1"/>
  <c r="E14" i="1"/>
  <c r="E31" i="1"/>
  <c r="E49" i="1"/>
  <c r="E38" i="1"/>
  <c r="E30" i="1"/>
  <c r="E60" i="1"/>
  <c r="E37" i="1"/>
  <c r="E29" i="1"/>
  <c r="E28" i="1"/>
  <c r="E59" i="1"/>
  <c r="E58" i="1"/>
  <c r="E57" i="1"/>
  <c r="E24" i="1"/>
  <c r="E23" i="1"/>
  <c r="E54" i="1"/>
  <c r="E53" i="1"/>
  <c r="E52" i="1"/>
  <c r="E51" i="1"/>
  <c r="E50" i="1"/>
  <c r="E13" i="1"/>
  <c r="E12" i="1"/>
  <c r="E11" i="1"/>
  <c r="E47" i="1"/>
  <c r="E46" i="1"/>
  <c r="E45" i="1"/>
  <c r="E44" i="1"/>
  <c r="E7" i="1"/>
  <c r="E6" i="1"/>
  <c r="E5" i="1"/>
  <c r="E42" i="1"/>
  <c r="E10" i="1"/>
  <c r="E48" i="1"/>
  <c r="E22" i="1"/>
  <c r="E21" i="1"/>
  <c r="E41" i="1"/>
  <c r="E20" i="1"/>
  <c r="E9" i="1"/>
  <c r="E56" i="1"/>
  <c r="E8" i="1"/>
  <c r="E36" i="1"/>
  <c r="E19" i="1"/>
  <c r="E4" i="1"/>
  <c r="E18" i="1"/>
  <c r="E43" i="1"/>
  <c r="E27" i="1"/>
  <c r="E3" i="1"/>
  <c r="E40" i="1"/>
  <c r="E17" i="1"/>
  <c r="E16" i="1"/>
  <c r="E15" i="1"/>
  <c r="E55" i="1"/>
  <c r="C14" i="2"/>
  <c r="C13" i="2"/>
  <c r="E13" i="2" s="1"/>
  <c r="C12" i="2"/>
  <c r="E12" i="2" s="1"/>
  <c r="C11" i="2"/>
  <c r="E11" i="2" s="1"/>
  <c r="C10" i="2"/>
  <c r="C4" i="2"/>
  <c r="E4" i="2" s="1"/>
  <c r="C5" i="2"/>
  <c r="C6" i="2"/>
  <c r="C7" i="2"/>
  <c r="E7" i="2" s="1"/>
  <c r="C3" i="2"/>
  <c r="E3" i="2" s="1"/>
  <c r="E16" i="2" l="1"/>
  <c r="B3" i="3"/>
  <c r="B5" i="3"/>
  <c r="B7" i="3"/>
  <c r="B9" i="3"/>
  <c r="B11" i="3"/>
  <c r="B13" i="3"/>
  <c r="B15" i="3"/>
  <c r="B17" i="3"/>
  <c r="B19" i="3"/>
  <c r="B21" i="3"/>
  <c r="B23" i="3"/>
  <c r="B25" i="3"/>
  <c r="B27" i="3"/>
  <c r="B29" i="3"/>
  <c r="B31" i="3"/>
  <c r="B33" i="3"/>
  <c r="B35" i="3"/>
  <c r="B37" i="3"/>
  <c r="B39" i="3"/>
  <c r="B6" i="3"/>
  <c r="B10" i="3"/>
  <c r="B14" i="3"/>
  <c r="B30" i="3"/>
  <c r="B34" i="3"/>
  <c r="B38" i="3"/>
  <c r="C4" i="3"/>
  <c r="C8" i="3"/>
  <c r="C12" i="3"/>
  <c r="C16" i="3"/>
  <c r="C18" i="3"/>
  <c r="C22" i="3"/>
  <c r="C26" i="3"/>
  <c r="C30" i="3"/>
  <c r="C34" i="3"/>
  <c r="C38" i="3"/>
  <c r="C3" i="3"/>
  <c r="C5" i="3"/>
  <c r="C7" i="3"/>
  <c r="C9" i="3"/>
  <c r="C11" i="3"/>
  <c r="C13" i="3"/>
  <c r="C15" i="3"/>
  <c r="C17" i="3"/>
  <c r="C19" i="3"/>
  <c r="C21" i="3"/>
  <c r="C23" i="3"/>
  <c r="C25" i="3"/>
  <c r="C27" i="3"/>
  <c r="C29" i="3"/>
  <c r="C31" i="3"/>
  <c r="C33" i="3"/>
  <c r="C35" i="3"/>
  <c r="C37" i="3"/>
  <c r="C39" i="3"/>
  <c r="B4" i="3"/>
  <c r="B8" i="3"/>
  <c r="B12" i="3"/>
  <c r="B16" i="3"/>
  <c r="B18" i="3"/>
  <c r="B20" i="3"/>
  <c r="B22" i="3"/>
  <c r="B24" i="3"/>
  <c r="B26" i="3"/>
  <c r="B28" i="3"/>
  <c r="B32" i="3"/>
  <c r="B36" i="3"/>
  <c r="B2" i="3"/>
  <c r="C6" i="3"/>
  <c r="D6" i="3" s="1"/>
  <c r="C10" i="3"/>
  <c r="C14" i="3"/>
  <c r="C20" i="3"/>
  <c r="C24" i="3"/>
  <c r="C28" i="3"/>
  <c r="C32" i="3"/>
  <c r="C36" i="3"/>
  <c r="C2" i="3"/>
  <c r="L15" i="1"/>
  <c r="M15" i="1" s="1"/>
  <c r="L3" i="1"/>
  <c r="M3" i="1" s="1"/>
  <c r="L21" i="1"/>
  <c r="M21" i="1" s="1"/>
  <c r="L11" i="1"/>
  <c r="M11" i="1" s="1"/>
  <c r="L31" i="1"/>
  <c r="M31" i="1" s="1"/>
  <c r="L16" i="1"/>
  <c r="M16" i="1" s="1"/>
  <c r="L27" i="1"/>
  <c r="M27" i="1" s="1"/>
  <c r="L19" i="1"/>
  <c r="M19" i="1" s="1"/>
  <c r="L9" i="1"/>
  <c r="M9" i="1" s="1"/>
  <c r="L22" i="1"/>
  <c r="M22" i="1" s="1"/>
  <c r="L5" i="1"/>
  <c r="M5" i="1" s="1"/>
  <c r="L45" i="1"/>
  <c r="M45" i="1" s="1"/>
  <c r="L12" i="1"/>
  <c r="M12" i="1" s="1"/>
  <c r="L52" i="1"/>
  <c r="M52" i="1" s="1"/>
  <c r="L24" i="1"/>
  <c r="M24" i="1" s="1"/>
  <c r="L28" i="1"/>
  <c r="M28" i="1" s="1"/>
  <c r="L30" i="1"/>
  <c r="M30" i="1" s="1"/>
  <c r="L14" i="1"/>
  <c r="M14" i="1" s="1"/>
  <c r="L33" i="1"/>
  <c r="M33" i="1" s="1"/>
  <c r="L56" i="1"/>
  <c r="M56" i="1" s="1"/>
  <c r="L51" i="1"/>
  <c r="M51" i="1" s="1"/>
  <c r="L60" i="1"/>
  <c r="M60" i="1" s="1"/>
  <c r="L17" i="1"/>
  <c r="M17" i="1" s="1"/>
  <c r="L36" i="1"/>
  <c r="M36" i="1" s="1"/>
  <c r="L20" i="1"/>
  <c r="M20" i="1" s="1"/>
  <c r="L48" i="1"/>
  <c r="M48" i="1" s="1"/>
  <c r="L6" i="1"/>
  <c r="M6" i="1" s="1"/>
  <c r="L46" i="1"/>
  <c r="M46" i="1" s="1"/>
  <c r="L13" i="1"/>
  <c r="M13" i="1" s="1"/>
  <c r="L53" i="1"/>
  <c r="M53" i="1" s="1"/>
  <c r="L57" i="1"/>
  <c r="M57" i="1" s="1"/>
  <c r="L29" i="1"/>
  <c r="M29" i="1" s="1"/>
  <c r="L38" i="1"/>
  <c r="M38" i="1" s="1"/>
  <c r="L32" i="1"/>
  <c r="M32" i="1" s="1"/>
  <c r="L34" i="1"/>
  <c r="M34" i="1" s="1"/>
  <c r="L4" i="1"/>
  <c r="M4" i="1" s="1"/>
  <c r="L42" i="1"/>
  <c r="M42" i="1" s="1"/>
  <c r="L44" i="1"/>
  <c r="M44" i="1" s="1"/>
  <c r="L23" i="1"/>
  <c r="M23" i="1" s="1"/>
  <c r="L59" i="1"/>
  <c r="M59" i="1" s="1"/>
  <c r="L25" i="1"/>
  <c r="M25" i="1" s="1"/>
  <c r="L26" i="1"/>
  <c r="M26" i="1" s="1"/>
  <c r="L43" i="1"/>
  <c r="M43" i="1" s="1"/>
  <c r="L55" i="1"/>
  <c r="M55" i="1" s="1"/>
  <c r="L40" i="1"/>
  <c r="M40" i="1" s="1"/>
  <c r="L18" i="1"/>
  <c r="M18" i="1" s="1"/>
  <c r="L8" i="1"/>
  <c r="M8" i="1" s="1"/>
  <c r="L41" i="1"/>
  <c r="M41" i="1" s="1"/>
  <c r="L10" i="1"/>
  <c r="M10" i="1" s="1"/>
  <c r="L7" i="1"/>
  <c r="M7" i="1" s="1"/>
  <c r="L47" i="1"/>
  <c r="M47" i="1" s="1"/>
  <c r="L50" i="1"/>
  <c r="M50" i="1" s="1"/>
  <c r="L54" i="1"/>
  <c r="M54" i="1" s="1"/>
  <c r="L58" i="1"/>
  <c r="M58" i="1" s="1"/>
  <c r="L37" i="1"/>
  <c r="M37" i="1" s="1"/>
  <c r="L49" i="1"/>
  <c r="M49" i="1" s="1"/>
  <c r="L61" i="1"/>
  <c r="M61" i="1" s="1"/>
  <c r="L35" i="1"/>
  <c r="M35" i="1" s="1"/>
  <c r="L39" i="1"/>
  <c r="M39" i="1" s="1"/>
  <c r="D22" i="3" l="1"/>
  <c r="D34" i="3"/>
  <c r="D36" i="3"/>
  <c r="D16" i="3"/>
  <c r="D23" i="3"/>
  <c r="D37" i="3"/>
  <c r="D21" i="3"/>
  <c r="D13" i="3"/>
  <c r="D28" i="3"/>
  <c r="D20" i="3"/>
  <c r="D8" i="3"/>
  <c r="D33" i="3"/>
  <c r="D25" i="3"/>
  <c r="D9" i="3"/>
  <c r="D2" i="3"/>
  <c r="D26" i="3"/>
  <c r="D18" i="3"/>
  <c r="D4" i="3"/>
  <c r="D17" i="3"/>
  <c r="D30" i="3"/>
  <c r="D39" i="3"/>
  <c r="D31" i="3"/>
  <c r="D15" i="3"/>
  <c r="D7" i="3"/>
  <c r="M1" i="1"/>
  <c r="D24" i="3"/>
  <c r="D14" i="3"/>
  <c r="D32" i="3"/>
  <c r="D12" i="3"/>
  <c r="D29" i="3"/>
  <c r="D5" i="3"/>
  <c r="D38" i="3"/>
  <c r="D10" i="3"/>
  <c r="D35" i="3"/>
  <c r="D27" i="3"/>
  <c r="D19" i="3"/>
  <c r="D11" i="3"/>
  <c r="D3" i="3"/>
  <c r="Q3" i="6" l="1"/>
  <c r="AA3" i="6" s="1"/>
  <c r="T4" i="6" l="1"/>
  <c r="T8" i="6"/>
  <c r="T5" i="6"/>
  <c r="T3" i="6"/>
  <c r="T6" i="6"/>
  <c r="T7" i="6"/>
</calcChain>
</file>

<file path=xl/sharedStrings.xml><?xml version="1.0" encoding="utf-8"?>
<sst xmlns="http://schemas.openxmlformats.org/spreadsheetml/2006/main" count="672" uniqueCount="255">
  <si>
    <t>Tiana</t>
  </si>
  <si>
    <t>Filip</t>
  </si>
  <si>
    <t>Bojko</t>
  </si>
  <si>
    <t>Erik</t>
  </si>
  <si>
    <t>Slemenšek</t>
  </si>
  <si>
    <t>Žiga</t>
  </si>
  <si>
    <t>Merčun</t>
  </si>
  <si>
    <t>Miša</t>
  </si>
  <si>
    <t>Sax</t>
  </si>
  <si>
    <t>Nik</t>
  </si>
  <si>
    <t>Podlinšek</t>
  </si>
  <si>
    <t>G19</t>
  </si>
  <si>
    <t>G17</t>
  </si>
  <si>
    <t>Andraž</t>
  </si>
  <si>
    <t>Demšar</t>
  </si>
  <si>
    <t>Manca</t>
  </si>
  <si>
    <t>Dolinar</t>
  </si>
  <si>
    <t>Jošt</t>
  </si>
  <si>
    <t>Gašper</t>
  </si>
  <si>
    <t>Matej Anton</t>
  </si>
  <si>
    <t>Drašler</t>
  </si>
  <si>
    <t>Hafner</t>
  </si>
  <si>
    <t>Mark</t>
  </si>
  <si>
    <t>Leon</t>
  </si>
  <si>
    <t>Kustec</t>
  </si>
  <si>
    <t>Nina</t>
  </si>
  <si>
    <t>Luka</t>
  </si>
  <si>
    <t>Miklavčič</t>
  </si>
  <si>
    <t>Nedič</t>
  </si>
  <si>
    <t>Sara</t>
  </si>
  <si>
    <t>Porenta</t>
  </si>
  <si>
    <t>Blaž</t>
  </si>
  <si>
    <t>Rakovec</t>
  </si>
  <si>
    <t>Maj</t>
  </si>
  <si>
    <t>Škulj</t>
  </si>
  <si>
    <t>Oskar</t>
  </si>
  <si>
    <t>B17</t>
  </si>
  <si>
    <t>B19</t>
  </si>
  <si>
    <t>B13</t>
  </si>
  <si>
    <t>B15</t>
  </si>
  <si>
    <t>B11</t>
  </si>
  <si>
    <t>G11</t>
  </si>
  <si>
    <t>G13</t>
  </si>
  <si>
    <t>Squashland</t>
  </si>
  <si>
    <t>Škofja Loka</t>
  </si>
  <si>
    <t>G15</t>
  </si>
  <si>
    <t>Število</t>
  </si>
  <si>
    <t>Kategorija</t>
  </si>
  <si>
    <t>Ime</t>
  </si>
  <si>
    <t>Priimek</t>
  </si>
  <si>
    <t>Datum rojstva</t>
  </si>
  <si>
    <t>Klub</t>
  </si>
  <si>
    <t>Število prijav</t>
  </si>
  <si>
    <t>Pika</t>
  </si>
  <si>
    <t>Rupar</t>
  </si>
  <si>
    <t>Miličevič</t>
  </si>
  <si>
    <t>N</t>
  </si>
  <si>
    <t>Bled</t>
  </si>
  <si>
    <t>Nanja</t>
  </si>
  <si>
    <t>Urh</t>
  </si>
  <si>
    <t>Černilec</t>
  </si>
  <si>
    <t>Lean</t>
  </si>
  <si>
    <t>Castaldi</t>
  </si>
  <si>
    <t>Timotej</t>
  </si>
  <si>
    <t>Jenko</t>
  </si>
  <si>
    <t>Nika</t>
  </si>
  <si>
    <t>Karlina</t>
  </si>
  <si>
    <t>Piber</t>
  </si>
  <si>
    <t>Lana</t>
  </si>
  <si>
    <t>Omovšek</t>
  </si>
  <si>
    <t>Taša</t>
  </si>
  <si>
    <t>Mihelčič</t>
  </si>
  <si>
    <t>S</t>
  </si>
  <si>
    <t>Leho</t>
  </si>
  <si>
    <t>Nejc</t>
  </si>
  <si>
    <t>Jan</t>
  </si>
  <si>
    <t>M</t>
  </si>
  <si>
    <t>Tina</t>
  </si>
  <si>
    <t>Tavčar</t>
  </si>
  <si>
    <t>Jaka</t>
  </si>
  <si>
    <t>L</t>
  </si>
  <si>
    <t>Miha</t>
  </si>
  <si>
    <t>Ferjan</t>
  </si>
  <si>
    <t>Eva</t>
  </si>
  <si>
    <t>Trseglav</t>
  </si>
  <si>
    <t>Tiam</t>
  </si>
  <si>
    <t>Škodlar</t>
  </si>
  <si>
    <t>Ime Priimek</t>
  </si>
  <si>
    <t>Matej</t>
  </si>
  <si>
    <t>Število kategorij</t>
  </si>
  <si>
    <t>Golmajer Zima</t>
  </si>
  <si>
    <t>XS</t>
  </si>
  <si>
    <t>12L</t>
  </si>
  <si>
    <t>NikPodlinšek</t>
  </si>
  <si>
    <t>GašperDolinar</t>
  </si>
  <si>
    <t>MarkČernilec</t>
  </si>
  <si>
    <t>LeanCastaldi</t>
  </si>
  <si>
    <t>TimotejJenko</t>
  </si>
  <si>
    <t>LeonHafner</t>
  </si>
  <si>
    <t>LukaKustec</t>
  </si>
  <si>
    <t>OskarŠkulj</t>
  </si>
  <si>
    <t>LeonLeho</t>
  </si>
  <si>
    <t>NejcJan</t>
  </si>
  <si>
    <t>FilipBojko</t>
  </si>
  <si>
    <t>ErikSlemenšek</t>
  </si>
  <si>
    <t>ŽigaMerčun</t>
  </si>
  <si>
    <t>JoštDolinar</t>
  </si>
  <si>
    <t>Matej AntonDrašler</t>
  </si>
  <si>
    <t>MatejMiklavčič</t>
  </si>
  <si>
    <t>BlažPorenta</t>
  </si>
  <si>
    <t>MajRakovec</t>
  </si>
  <si>
    <t>JakaRakovec</t>
  </si>
  <si>
    <t>MihaJan</t>
  </si>
  <si>
    <t>AndražDemšar</t>
  </si>
  <si>
    <t>TiamŠkodlar</t>
  </si>
  <si>
    <t>MarkHafner</t>
  </si>
  <si>
    <t>AndražGolmajer Zima</t>
  </si>
  <si>
    <t>MišaSax</t>
  </si>
  <si>
    <t>SaraNedič</t>
  </si>
  <si>
    <t>NanjaUrh</t>
  </si>
  <si>
    <t>MancaDemšar</t>
  </si>
  <si>
    <t>NikaUrh</t>
  </si>
  <si>
    <t>KarlinaPiber</t>
  </si>
  <si>
    <t>LanaOmovšek</t>
  </si>
  <si>
    <t>TašaMihelčič</t>
  </si>
  <si>
    <t>PikaRupar</t>
  </si>
  <si>
    <t>TinaTavčar</t>
  </si>
  <si>
    <t>TianaMiličevič</t>
  </si>
  <si>
    <t>NinaKustec</t>
  </si>
  <si>
    <t>TinaFerjan</t>
  </si>
  <si>
    <t>EvaTrseglav</t>
  </si>
  <si>
    <t>moški</t>
  </si>
  <si>
    <t>ženske</t>
  </si>
  <si>
    <t>moški - XS</t>
  </si>
  <si>
    <t>moški - 12L</t>
  </si>
  <si>
    <t>moški - M</t>
  </si>
  <si>
    <t>moški - L</t>
  </si>
  <si>
    <t>ženske - XS</t>
  </si>
  <si>
    <t>ženske - 12L</t>
  </si>
  <si>
    <t>ženske - S</t>
  </si>
  <si>
    <t>Nik Podlinšek</t>
  </si>
  <si>
    <t>Gašper Dolinar</t>
  </si>
  <si>
    <t>Mark Černilec</t>
  </si>
  <si>
    <t>Lean Castaldi</t>
  </si>
  <si>
    <t>Timotej Jenko</t>
  </si>
  <si>
    <t>Zmage</t>
  </si>
  <si>
    <t>Nizi</t>
  </si>
  <si>
    <t>Mesto</t>
  </si>
  <si>
    <t>Manca Demšar</t>
  </si>
  <si>
    <t>Nika Urh</t>
  </si>
  <si>
    <t>Karlina Piber</t>
  </si>
  <si>
    <t>Lana Omovšek</t>
  </si>
  <si>
    <t>Taša Mihelčič</t>
  </si>
  <si>
    <t>Pika Rupar</t>
  </si>
  <si>
    <t>Deklice 13</t>
  </si>
  <si>
    <t>Deklice 15</t>
  </si>
  <si>
    <t>Tina Tavčar</t>
  </si>
  <si>
    <t>Izračun</t>
  </si>
  <si>
    <t>Tiana Miličevič</t>
  </si>
  <si>
    <t>Nina Kustec</t>
  </si>
  <si>
    <t>Tina Ferjan</t>
  </si>
  <si>
    <t>Eva Trseglav</t>
  </si>
  <si>
    <t>Dečki 13</t>
  </si>
  <si>
    <t>Leon Hafner</t>
  </si>
  <si>
    <t>Luka Kustec</t>
  </si>
  <si>
    <t>Oskar Škulj</t>
  </si>
  <si>
    <t>Leon Leho</t>
  </si>
  <si>
    <t>Dečki 19</t>
  </si>
  <si>
    <t>Mark Hafner</t>
  </si>
  <si>
    <t>Tiam Škodlar</t>
  </si>
  <si>
    <t>Andraž Demšar</t>
  </si>
  <si>
    <t>Andraž Golmajer Zima</t>
  </si>
  <si>
    <t>Igrišče 4</t>
  </si>
  <si>
    <t>Igrišče 1</t>
  </si>
  <si>
    <t>Igrišče 2</t>
  </si>
  <si>
    <t>Igrišče 3</t>
  </si>
  <si>
    <t>BYE</t>
  </si>
  <si>
    <t>Število tekem</t>
  </si>
  <si>
    <t>Prijavnina</t>
  </si>
  <si>
    <t>Hrana</t>
  </si>
  <si>
    <t>Majica</t>
  </si>
  <si>
    <t>Tekma</t>
  </si>
  <si>
    <t>B11 1</t>
  </si>
  <si>
    <t>B11 2</t>
  </si>
  <si>
    <t>B11 3</t>
  </si>
  <si>
    <t>B11 4</t>
  </si>
  <si>
    <t>B11 5</t>
  </si>
  <si>
    <t>B11 6</t>
  </si>
  <si>
    <t>B11 7</t>
  </si>
  <si>
    <t>B11 8</t>
  </si>
  <si>
    <t>B11 9</t>
  </si>
  <si>
    <t>B11 10</t>
  </si>
  <si>
    <t>B13 2</t>
  </si>
  <si>
    <t>B13 1</t>
  </si>
  <si>
    <t>B13 3</t>
  </si>
  <si>
    <t>Kontrola</t>
  </si>
  <si>
    <t>B19 1</t>
  </si>
  <si>
    <t>B19 2</t>
  </si>
  <si>
    <t>B19 3</t>
  </si>
  <si>
    <t>B19 4</t>
  </si>
  <si>
    <t>B19 5</t>
  </si>
  <si>
    <t>B19 6</t>
  </si>
  <si>
    <t>G13 2</t>
  </si>
  <si>
    <t>G13 1</t>
  </si>
  <si>
    <t>G13 3</t>
  </si>
  <si>
    <t>G13 4</t>
  </si>
  <si>
    <t>G13 5</t>
  </si>
  <si>
    <t>G13 6</t>
  </si>
  <si>
    <t>G13 7</t>
  </si>
  <si>
    <t>G13 8</t>
  </si>
  <si>
    <t>G13 9</t>
  </si>
  <si>
    <t>G13 10</t>
  </si>
  <si>
    <t>G13 11</t>
  </si>
  <si>
    <t>G13 12</t>
  </si>
  <si>
    <t>G13 13</t>
  </si>
  <si>
    <t>G13 14</t>
  </si>
  <si>
    <t>G13 15</t>
  </si>
  <si>
    <t>xB13</t>
  </si>
  <si>
    <t>xB15</t>
  </si>
  <si>
    <t>130 cm</t>
  </si>
  <si>
    <t>145 cm</t>
  </si>
  <si>
    <t>Dečki 13 A</t>
  </si>
  <si>
    <t>Dečki 13 B</t>
  </si>
  <si>
    <t>Blaž Porenta</t>
  </si>
  <si>
    <t>Erik Slemenšek</t>
  </si>
  <si>
    <t>Žiga Merčun</t>
  </si>
  <si>
    <t>Jošt Dolinar</t>
  </si>
  <si>
    <t>Jaka Rakovec</t>
  </si>
  <si>
    <t>Matej Anton Drašler</t>
  </si>
  <si>
    <t>Matej Miklavčič</t>
  </si>
  <si>
    <t>Maj Rakovec</t>
  </si>
  <si>
    <t>Dečki 17 - B</t>
  </si>
  <si>
    <t>Dečki 17 - A</t>
  </si>
  <si>
    <t>Filip Bojko</t>
  </si>
  <si>
    <t>A1</t>
  </si>
  <si>
    <t>B2</t>
  </si>
  <si>
    <t>A2</t>
  </si>
  <si>
    <t>B1</t>
  </si>
  <si>
    <t>A3</t>
  </si>
  <si>
    <t>B3</t>
  </si>
  <si>
    <t>A4</t>
  </si>
  <si>
    <t>B4</t>
  </si>
  <si>
    <t>B5</t>
  </si>
  <si>
    <t>G11 1</t>
  </si>
  <si>
    <t>G11 2</t>
  </si>
  <si>
    <t>G11 3</t>
  </si>
  <si>
    <t>Miša Sax</t>
  </si>
  <si>
    <t>Sara Nedič</t>
  </si>
  <si>
    <t>Nanja Urh</t>
  </si>
  <si>
    <t>Dečki 15 9.-11.m</t>
  </si>
  <si>
    <t>Dečki 17 - Razigravanje</t>
  </si>
  <si>
    <t>Dečki 17 // 7.-9.m</t>
  </si>
  <si>
    <t>Deklice 11</t>
  </si>
  <si>
    <t>Dečki 13 - Razigravanje</t>
  </si>
  <si>
    <t>Spol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</si>
</sst>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ck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ck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ck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ck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14" fontId="0" fillId="0" borderId="1" xfId="0" applyNumberFormat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Fill="1" applyBorder="1"/>
    <xf numFmtId="0" fontId="0" fillId="0" borderId="1" xfId="0" applyFont="1" applyBorder="1"/>
    <xf numFmtId="0" fontId="0" fillId="2" borderId="1" xfId="0" applyFont="1" applyFill="1" applyBorder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0" fontId="0" fillId="0" borderId="23" xfId="0" applyNumberFormat="1" applyBorder="1"/>
    <xf numFmtId="0" fontId="0" fillId="0" borderId="24" xfId="0" applyBorder="1"/>
    <xf numFmtId="20" fontId="0" fillId="0" borderId="25" xfId="0" applyNumberFormat="1" applyBorder="1"/>
    <xf numFmtId="0" fontId="0" fillId="0" borderId="26" xfId="0" applyBorder="1"/>
    <xf numFmtId="0" fontId="0" fillId="0" borderId="27" xfId="0" applyBorder="1"/>
    <xf numFmtId="0" fontId="0" fillId="0" borderId="23" xfId="0" applyBorder="1"/>
    <xf numFmtId="0" fontId="0" fillId="0" borderId="25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28" xfId="0" applyBorder="1" applyAlignment="1">
      <alignment horizontal="center"/>
    </xf>
    <xf numFmtId="20" fontId="0" fillId="0" borderId="29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/>
    <xf numFmtId="0" fontId="0" fillId="0" borderId="3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/>
    <xf numFmtId="0" fontId="2" fillId="0" borderId="13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12" xfId="0" applyFont="1" applyBorder="1"/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/>
    <xf numFmtId="0" fontId="2" fillId="0" borderId="3" xfId="0" applyFont="1" applyBorder="1"/>
    <xf numFmtId="0" fontId="2" fillId="0" borderId="1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3" borderId="1" xfId="0" applyFill="1" applyBorder="1"/>
    <xf numFmtId="3" fontId="0" fillId="3" borderId="1" xfId="0" applyNumberFormat="1" applyFill="1" applyBorder="1"/>
    <xf numFmtId="14" fontId="0" fillId="3" borderId="1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4"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14</xdr:row>
      <xdr:rowOff>0</xdr:rowOff>
    </xdr:from>
    <xdr:to>
      <xdr:col>22</xdr:col>
      <xdr:colOff>266700</xdr:colOff>
      <xdr:row>32</xdr:row>
      <xdr:rowOff>133350</xdr:rowOff>
    </xdr:to>
    <xdr:sp macro="" textlink="">
      <xdr:nvSpPr>
        <xdr:cNvPr id="1026" name="AutoShape 2" descr="https://mail.google.com/mail/u/1/?ui=2&amp;ik=21dfcb1a3e&amp;view=fimg&amp;th=14d5225c90a57ff7&amp;attid=0.1&amp;disp=emb&amp;attbid=ANGjdJ-B46bcZ75m6PvISr2jpsccrDl3Qa_eS3DsydBLknQGzSuta5y5vAFjTunHy8H8Z5wiKPg_lmR_GVXSewS4W5yPZHRPsaSorf_f9lOUGiRt4_UiXnZ6tDY-0_w&amp;sz=w996-h748&amp;ats=1431607588019&amp;rm=14d5225c90a57ff7&amp;zw&amp;atsh=1"/>
        <xdr:cNvSpPr>
          <a:spLocks noChangeAspect="1" noChangeArrowheads="1"/>
        </xdr:cNvSpPr>
      </xdr:nvSpPr>
      <xdr:spPr bwMode="auto">
        <a:xfrm>
          <a:off x="5505450" y="3238500"/>
          <a:ext cx="4743450" cy="3562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8</xdr:row>
      <xdr:rowOff>114300</xdr:rowOff>
    </xdr:to>
    <xdr:sp macro="" textlink="">
      <xdr:nvSpPr>
        <xdr:cNvPr id="1027" name="AutoShape 3" descr="Prikazan je element image002.png"/>
        <xdr:cNvSpPr>
          <a:spLocks noChangeAspect="1" noChangeArrowheads="1"/>
        </xdr:cNvSpPr>
      </xdr:nvSpPr>
      <xdr:spPr bwMode="auto">
        <a:xfrm>
          <a:off x="7943850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workbookViewId="0">
      <selection activeCell="B2" sqref="B2:C39"/>
    </sheetView>
  </sheetViews>
  <sheetFormatPr defaultRowHeight="15" x14ac:dyDescent="0.25"/>
  <cols>
    <col min="1" max="1" width="4.42578125" customWidth="1"/>
    <col min="2" max="2" width="13.28515625" style="3" customWidth="1"/>
    <col min="3" max="3" width="14.5703125" style="3" customWidth="1"/>
    <col min="5" max="5" width="13.42578125" bestFit="1" customWidth="1"/>
  </cols>
  <sheetData>
    <row r="2" spans="2:10" s="6" customFormat="1" x14ac:dyDescent="0.25">
      <c r="B2" s="5" t="s">
        <v>47</v>
      </c>
      <c r="C2" s="5" t="s">
        <v>52</v>
      </c>
      <c r="E2" s="6" t="s">
        <v>177</v>
      </c>
    </row>
    <row r="3" spans="2:10" x14ac:dyDescent="0.25">
      <c r="B3" s="4" t="s">
        <v>40</v>
      </c>
      <c r="C3" s="2">
        <f>COUNTIF(Prijave!B:B,B3)</f>
        <v>5</v>
      </c>
      <c r="E3" s="79">
        <f>C3*(C3-1)/2</f>
        <v>10</v>
      </c>
    </row>
    <row r="4" spans="2:10" x14ac:dyDescent="0.25">
      <c r="B4" s="2" t="s">
        <v>38</v>
      </c>
      <c r="C4" s="2">
        <f>COUNTIF(Prijave!B:B,B4)</f>
        <v>6</v>
      </c>
      <c r="E4" s="79">
        <f>C4*(C4-1)/2</f>
        <v>15</v>
      </c>
    </row>
    <row r="5" spans="2:10" x14ac:dyDescent="0.25">
      <c r="B5" s="2" t="s">
        <v>39</v>
      </c>
      <c r="C5" s="2">
        <f>COUNTIF(Prijave!B:B,B5)</f>
        <v>11</v>
      </c>
      <c r="D5" t="s">
        <v>56</v>
      </c>
      <c r="E5">
        <v>22</v>
      </c>
    </row>
    <row r="6" spans="2:10" x14ac:dyDescent="0.25">
      <c r="B6" s="2" t="s">
        <v>36</v>
      </c>
      <c r="C6" s="2">
        <f>COUNTIF(Prijave!B:B,B6)</f>
        <v>9</v>
      </c>
      <c r="D6" t="s">
        <v>56</v>
      </c>
      <c r="E6">
        <f>SUM(F6:J6)</f>
        <v>25</v>
      </c>
      <c r="F6">
        <v>6</v>
      </c>
      <c r="G6">
        <v>10</v>
      </c>
      <c r="H6">
        <v>4</v>
      </c>
      <c r="I6">
        <v>2</v>
      </c>
      <c r="J6">
        <v>3</v>
      </c>
    </row>
    <row r="7" spans="2:10" x14ac:dyDescent="0.25">
      <c r="B7" s="2" t="s">
        <v>37</v>
      </c>
      <c r="C7" s="2">
        <f>COUNTIF(Prijave!B:B,B7)</f>
        <v>4</v>
      </c>
      <c r="E7" s="79">
        <f>C7*(C7-1)/2</f>
        <v>6</v>
      </c>
    </row>
    <row r="9" spans="2:10" s="6" customFormat="1" x14ac:dyDescent="0.25">
      <c r="B9" s="5" t="s">
        <v>47</v>
      </c>
      <c r="C9" s="5" t="s">
        <v>46</v>
      </c>
    </row>
    <row r="10" spans="2:10" x14ac:dyDescent="0.25">
      <c r="B10" s="4" t="s">
        <v>41</v>
      </c>
      <c r="C10" s="2">
        <f>COUNTIF(Prijave!B:B,B10)</f>
        <v>3</v>
      </c>
      <c r="E10">
        <v>3</v>
      </c>
    </row>
    <row r="11" spans="2:10" x14ac:dyDescent="0.25">
      <c r="B11" s="2" t="s">
        <v>42</v>
      </c>
      <c r="C11" s="2">
        <f>COUNTIF(Prijave!B:B,B11)</f>
        <v>6</v>
      </c>
      <c r="E11" s="79">
        <f t="shared" ref="E11:E13" si="0">C11*(C11-1)/2</f>
        <v>15</v>
      </c>
    </row>
    <row r="12" spans="2:10" x14ac:dyDescent="0.25">
      <c r="B12" s="2" t="s">
        <v>45</v>
      </c>
      <c r="C12" s="2">
        <f>COUNTIF(Prijave!B:B,B12)</f>
        <v>6</v>
      </c>
      <c r="E12" s="79">
        <f t="shared" si="0"/>
        <v>15</v>
      </c>
    </row>
    <row r="13" spans="2:10" x14ac:dyDescent="0.25">
      <c r="B13" s="2" t="s">
        <v>12</v>
      </c>
      <c r="C13" s="2">
        <f>COUNTIF(Prijave!B:B,B13)</f>
        <v>5</v>
      </c>
      <c r="E13" s="79">
        <f t="shared" si="0"/>
        <v>10</v>
      </c>
    </row>
    <row r="14" spans="2:10" x14ac:dyDescent="0.25">
      <c r="B14" s="2" t="s">
        <v>11</v>
      </c>
      <c r="C14" s="2">
        <f>COUNTIF(Prijave!B:B,B14)</f>
        <v>2</v>
      </c>
    </row>
    <row r="16" spans="2:10" x14ac:dyDescent="0.25">
      <c r="E16">
        <f>SUM(E3:E14)</f>
        <v>121</v>
      </c>
    </row>
  </sheetData>
  <conditionalFormatting sqref="C3:C7">
    <cfRule type="cellIs" dxfId="3" priority="3" operator="greaterThanOrEqual">
      <formula>4</formula>
    </cfRule>
    <cfRule type="cellIs" dxfId="2" priority="4" operator="lessThan">
      <formula>4</formula>
    </cfRule>
  </conditionalFormatting>
  <conditionalFormatting sqref="C10:C14">
    <cfRule type="cellIs" dxfId="1" priority="1" operator="greaterThanOrEqual">
      <formula>4</formula>
    </cfRule>
    <cfRule type="cellIs" dxfId="0" priority="2" operator="lessThan">
      <formula>4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B2:Y14"/>
  <sheetViews>
    <sheetView zoomScale="85" zoomScaleNormal="85" workbookViewId="0">
      <selection activeCell="Q4" sqref="Q4"/>
    </sheetView>
  </sheetViews>
  <sheetFormatPr defaultRowHeight="21" x14ac:dyDescent="0.35"/>
  <cols>
    <col min="1" max="1" width="1.7109375" style="14" customWidth="1"/>
    <col min="2" max="2" width="9.140625" style="15"/>
    <col min="3" max="3" width="30.85546875" style="14" bestFit="1" customWidth="1"/>
    <col min="4" max="4" width="18.140625" style="14" bestFit="1" customWidth="1"/>
    <col min="5" max="14" width="6.5703125" style="14" customWidth="1"/>
    <col min="15" max="15" width="11.85546875" style="14" customWidth="1"/>
    <col min="16" max="17" width="6.85546875" style="14" customWidth="1"/>
    <col min="18" max="18" width="11" style="14" customWidth="1"/>
    <col min="19" max="24" width="9.140625" style="14" hidden="1" customWidth="1"/>
    <col min="25" max="25" width="14" style="14" customWidth="1"/>
    <col min="26" max="16384" width="9.140625" style="14"/>
  </cols>
  <sheetData>
    <row r="2" spans="2:24" s="21" customFormat="1" ht="32.25" customHeight="1" x14ac:dyDescent="0.25">
      <c r="B2" s="23" t="s">
        <v>232</v>
      </c>
      <c r="C2" s="39"/>
      <c r="D2" s="83" t="s">
        <v>51</v>
      </c>
      <c r="E2" s="34">
        <v>1</v>
      </c>
      <c r="F2" s="35"/>
      <c r="G2" s="34">
        <v>2</v>
      </c>
      <c r="H2" s="35"/>
      <c r="I2" s="34">
        <v>3</v>
      </c>
      <c r="J2" s="35"/>
      <c r="K2" s="34">
        <v>4</v>
      </c>
      <c r="L2" s="35"/>
      <c r="M2" s="24" t="s">
        <v>145</v>
      </c>
      <c r="N2" s="38"/>
      <c r="O2" s="25"/>
      <c r="P2" s="41" t="s">
        <v>146</v>
      </c>
      <c r="Q2" s="41"/>
      <c r="R2" s="36" t="s">
        <v>147</v>
      </c>
      <c r="S2" s="20">
        <v>1</v>
      </c>
      <c r="T2" s="20">
        <v>2</v>
      </c>
      <c r="U2" s="20">
        <v>3</v>
      </c>
      <c r="V2" s="20">
        <v>4</v>
      </c>
      <c r="W2" s="21" t="s">
        <v>157</v>
      </c>
    </row>
    <row r="3" spans="2:24" s="21" customFormat="1" ht="32.25" customHeight="1" x14ac:dyDescent="0.25">
      <c r="B3" s="19">
        <v>1</v>
      </c>
      <c r="C3" s="26" t="s">
        <v>170</v>
      </c>
      <c r="D3" s="26" t="str">
        <f>VLOOKUP(C3,Prijave!F:H,3,0)</f>
        <v>Škofja Loka</v>
      </c>
      <c r="E3" s="42"/>
      <c r="F3" s="43"/>
      <c r="G3" s="44"/>
      <c r="H3" s="45"/>
      <c r="I3" s="27"/>
      <c r="J3" s="28"/>
      <c r="K3" s="27"/>
      <c r="L3" s="28"/>
      <c r="M3" s="30">
        <f>SUM(T3:V3)</f>
        <v>0</v>
      </c>
      <c r="N3" s="56"/>
      <c r="O3" s="31"/>
      <c r="P3" s="47">
        <f>E3+G3+I3+K3</f>
        <v>0</v>
      </c>
      <c r="Q3" s="47">
        <f>F3+H3+J3+L3</f>
        <v>0</v>
      </c>
      <c r="R3" s="20">
        <f>RANK(W3,$W$3:$W$6,0)</f>
        <v>1</v>
      </c>
      <c r="S3" s="54">
        <f>IF(E3&gt;F3,1,0)</f>
        <v>0</v>
      </c>
      <c r="T3" s="20">
        <f>IF(G3&gt;H3,1,0)</f>
        <v>0</v>
      </c>
      <c r="U3" s="20">
        <f>IF(I3&gt;J3,1,0)</f>
        <v>0</v>
      </c>
      <c r="V3" s="20">
        <f>IF(K3&gt;L3,1,0)</f>
        <v>0</v>
      </c>
      <c r="W3" s="21">
        <f>M3*100+P3*10+Q3</f>
        <v>0</v>
      </c>
    </row>
    <row r="4" spans="2:24" s="21" customFormat="1" ht="32.25" customHeight="1" x14ac:dyDescent="0.25">
      <c r="B4" s="19">
        <v>2</v>
      </c>
      <c r="C4" s="26" t="s">
        <v>223</v>
      </c>
      <c r="D4" s="26" t="str">
        <f>VLOOKUP(C4,Prijave!F:H,3,0)</f>
        <v>Škofja Loka</v>
      </c>
      <c r="E4" s="48"/>
      <c r="F4" s="49"/>
      <c r="G4" s="42"/>
      <c r="H4" s="43"/>
      <c r="I4" s="48"/>
      <c r="J4" s="49"/>
      <c r="K4" s="48"/>
      <c r="L4" s="49"/>
      <c r="M4" s="30">
        <f>SUM(T4:V4)</f>
        <v>0</v>
      </c>
      <c r="N4" s="56"/>
      <c r="O4" s="31"/>
      <c r="P4" s="47">
        <f t="shared" ref="P4:P6" si="0">E4+G4+I4+K4</f>
        <v>0</v>
      </c>
      <c r="Q4" s="47">
        <f t="shared" ref="Q4:Q6" si="1">F4+H4+J4+L4</f>
        <v>0</v>
      </c>
      <c r="R4" s="20">
        <f t="shared" ref="R4:R6" si="2">RANK(W4,$W$3:$W$6,0)</f>
        <v>1</v>
      </c>
      <c r="S4" s="20">
        <f>IF(E4&gt;F4,1,0)</f>
        <v>0</v>
      </c>
      <c r="T4" s="54">
        <f>IF(G4&gt;H4,1,0)</f>
        <v>0</v>
      </c>
      <c r="U4" s="20">
        <f>IF(I4&gt;J4,1,0)</f>
        <v>0</v>
      </c>
      <c r="V4" s="20">
        <f>IF(K4&gt;L4,1,0)</f>
        <v>0</v>
      </c>
      <c r="W4" s="21">
        <f>M4*100+P4*10+Q4</f>
        <v>0</v>
      </c>
    </row>
    <row r="5" spans="2:24" s="21" customFormat="1" ht="32.25" customHeight="1" x14ac:dyDescent="0.25">
      <c r="B5" s="19">
        <v>3</v>
      </c>
      <c r="C5" s="26" t="s">
        <v>227</v>
      </c>
      <c r="D5" s="26" t="str">
        <f>VLOOKUP(C5,Prijave!F:H,3,0)</f>
        <v>Bled</v>
      </c>
      <c r="E5" s="27"/>
      <c r="F5" s="28"/>
      <c r="G5" s="27"/>
      <c r="H5" s="28"/>
      <c r="I5" s="42"/>
      <c r="J5" s="43"/>
      <c r="K5" s="44"/>
      <c r="L5" s="45"/>
      <c r="M5" s="30">
        <f>SUM(T5:V5)</f>
        <v>0</v>
      </c>
      <c r="N5" s="56"/>
      <c r="O5" s="31"/>
      <c r="P5" s="47">
        <f t="shared" si="0"/>
        <v>0</v>
      </c>
      <c r="Q5" s="47">
        <f t="shared" si="1"/>
        <v>0</v>
      </c>
      <c r="R5" s="20">
        <f t="shared" si="2"/>
        <v>1</v>
      </c>
      <c r="S5" s="20">
        <f>IF(E5&gt;F5,1,0)</f>
        <v>0</v>
      </c>
      <c r="T5" s="20">
        <f>IF(G5&gt;H5,1,0)</f>
        <v>0</v>
      </c>
      <c r="U5" s="54">
        <f>IF(I5&gt;J5,1,0)</f>
        <v>0</v>
      </c>
      <c r="V5" s="20">
        <f>IF(K5&gt;L5,1,0)</f>
        <v>0</v>
      </c>
      <c r="W5" s="21">
        <f>M5*100+P5*10+Q5</f>
        <v>0</v>
      </c>
    </row>
    <row r="6" spans="2:24" s="21" customFormat="1" ht="32.25" customHeight="1" x14ac:dyDescent="0.25">
      <c r="B6" s="19">
        <v>4</v>
      </c>
      <c r="C6" s="26" t="s">
        <v>229</v>
      </c>
      <c r="D6" s="26" t="str">
        <f>VLOOKUP(C6,Prijave!F:H,3,0)</f>
        <v>Škofja Loka</v>
      </c>
      <c r="E6" s="52"/>
      <c r="F6" s="53"/>
      <c r="G6" s="52"/>
      <c r="H6" s="53"/>
      <c r="I6" s="52"/>
      <c r="J6" s="53"/>
      <c r="K6" s="42"/>
      <c r="L6" s="43"/>
      <c r="M6" s="30">
        <f>SUM(T6:V6)</f>
        <v>0</v>
      </c>
      <c r="N6" s="56"/>
      <c r="O6" s="31"/>
      <c r="P6" s="47">
        <f t="shared" si="0"/>
        <v>0</v>
      </c>
      <c r="Q6" s="47">
        <f t="shared" si="1"/>
        <v>0</v>
      </c>
      <c r="R6" s="20">
        <f t="shared" si="2"/>
        <v>1</v>
      </c>
      <c r="S6" s="20">
        <f>IF(E6&gt;F6,1,0)</f>
        <v>0</v>
      </c>
      <c r="T6" s="20">
        <f>IF(G6&gt;H6,1,0)</f>
        <v>0</v>
      </c>
      <c r="U6" s="20">
        <f>IF(I6&gt;J6,1,0)</f>
        <v>0</v>
      </c>
      <c r="V6" s="54">
        <f>IF(K6&gt;L6,1,0)</f>
        <v>0</v>
      </c>
      <c r="W6" s="21">
        <f>M6*100+P6*10+Q6</f>
        <v>0</v>
      </c>
    </row>
    <row r="9" spans="2:24" s="21" customFormat="1" ht="32.25" customHeight="1" x14ac:dyDescent="0.25">
      <c r="B9" s="23" t="s">
        <v>231</v>
      </c>
      <c r="C9" s="39"/>
      <c r="D9" s="83" t="s">
        <v>51</v>
      </c>
      <c r="E9" s="34">
        <v>1</v>
      </c>
      <c r="F9" s="35"/>
      <c r="G9" s="34">
        <v>2</v>
      </c>
      <c r="H9" s="35"/>
      <c r="I9" s="34">
        <v>3</v>
      </c>
      <c r="J9" s="35"/>
      <c r="K9" s="34">
        <v>4</v>
      </c>
      <c r="L9" s="35"/>
      <c r="M9" s="34">
        <v>5</v>
      </c>
      <c r="N9" s="35"/>
      <c r="O9" s="36" t="s">
        <v>145</v>
      </c>
      <c r="P9" s="41" t="s">
        <v>146</v>
      </c>
      <c r="Q9" s="41"/>
      <c r="R9" s="36" t="s">
        <v>147</v>
      </c>
      <c r="S9" s="20">
        <v>1</v>
      </c>
      <c r="T9" s="20">
        <v>2</v>
      </c>
      <c r="U9" s="20">
        <v>3</v>
      </c>
      <c r="V9" s="20">
        <v>4</v>
      </c>
      <c r="W9" s="20">
        <v>5</v>
      </c>
      <c r="X9" s="21" t="s">
        <v>157</v>
      </c>
    </row>
    <row r="10" spans="2:24" s="21" customFormat="1" ht="32.25" customHeight="1" x14ac:dyDescent="0.25">
      <c r="B10" s="19">
        <v>1</v>
      </c>
      <c r="C10" s="22" t="s">
        <v>169</v>
      </c>
      <c r="D10" s="26" t="str">
        <f>VLOOKUP(C10,Prijave!F:H,3,0)</f>
        <v>Bled</v>
      </c>
      <c r="E10" s="42"/>
      <c r="F10" s="43"/>
      <c r="G10" s="44"/>
      <c r="H10" s="45"/>
      <c r="I10" s="27"/>
      <c r="J10" s="28"/>
      <c r="K10" s="27"/>
      <c r="L10" s="28"/>
      <c r="M10" s="27"/>
      <c r="N10" s="28"/>
      <c r="O10" s="20">
        <f>SUM(T10:W10)</f>
        <v>0</v>
      </c>
      <c r="P10" s="47">
        <f>E10+G10+I10+K10+M10</f>
        <v>0</v>
      </c>
      <c r="Q10" s="47">
        <f>F10+H10+J10+L10+N10</f>
        <v>0</v>
      </c>
      <c r="R10" s="20">
        <f>RANK(X10,$W$3:$W$6,0)</f>
        <v>1</v>
      </c>
      <c r="S10" s="54">
        <f>IF(E10&gt;F10,1,0)</f>
        <v>0</v>
      </c>
      <c r="T10" s="20">
        <f>IF(G10&gt;H10,1,0)</f>
        <v>0</v>
      </c>
      <c r="U10" s="20">
        <f>IF(I10&gt;J10,1,0)</f>
        <v>0</v>
      </c>
      <c r="V10" s="20">
        <f>IF(K10&gt;L10,1,0)</f>
        <v>0</v>
      </c>
      <c r="W10" s="20">
        <f>IF(M10&gt;N10,1,0)</f>
        <v>0</v>
      </c>
      <c r="X10" s="21">
        <f>O10*100+P10*10+Q10</f>
        <v>0</v>
      </c>
    </row>
    <row r="11" spans="2:24" s="21" customFormat="1" ht="32.25" customHeight="1" x14ac:dyDescent="0.25">
      <c r="B11" s="19">
        <v>2</v>
      </c>
      <c r="C11" s="22" t="s">
        <v>224</v>
      </c>
      <c r="D11" s="26" t="str">
        <f>VLOOKUP(C11,Prijave!F:H,3,0)</f>
        <v>Squashland</v>
      </c>
      <c r="E11" s="48"/>
      <c r="F11" s="49"/>
      <c r="G11" s="42"/>
      <c r="H11" s="43"/>
      <c r="I11" s="48"/>
      <c r="J11" s="49"/>
      <c r="K11" s="48"/>
      <c r="L11" s="49"/>
      <c r="M11" s="48"/>
      <c r="N11" s="49"/>
      <c r="O11" s="20">
        <f>SUM(T11:W11)</f>
        <v>0</v>
      </c>
      <c r="P11" s="47">
        <f t="shared" ref="P11:P14" si="3">E11+G11+I11+K11+M11</f>
        <v>0</v>
      </c>
      <c r="Q11" s="47">
        <f t="shared" ref="Q11:Q14" si="4">F11+H11+J11+L11+N11</f>
        <v>0</v>
      </c>
      <c r="R11" s="20">
        <f t="shared" ref="R11:R14" si="5">RANK(X11,$W$3:$W$6,0)</f>
        <v>1</v>
      </c>
      <c r="S11" s="20">
        <f>IF(E11&gt;F11,1,0)</f>
        <v>0</v>
      </c>
      <c r="T11" s="54">
        <f>IF(G11&gt;H11,1,0)</f>
        <v>0</v>
      </c>
      <c r="U11" s="20">
        <f>IF(I11&gt;J11,1,0)</f>
        <v>0</v>
      </c>
      <c r="V11" s="20">
        <f>IF(K11&gt;L11,1,0)</f>
        <v>0</v>
      </c>
      <c r="W11" s="20">
        <f>IF(M11&gt;N11,1,0)</f>
        <v>0</v>
      </c>
      <c r="X11" s="21">
        <f>O11*100+P11*10+Q11</f>
        <v>0</v>
      </c>
    </row>
    <row r="12" spans="2:24" s="21" customFormat="1" ht="32.25" customHeight="1" x14ac:dyDescent="0.25">
      <c r="B12" s="19">
        <v>3</v>
      </c>
      <c r="C12" s="22" t="s">
        <v>226</v>
      </c>
      <c r="D12" s="26" t="str">
        <f>VLOOKUP(C12,Prijave!F:H,3,0)</f>
        <v>Škofja Loka</v>
      </c>
      <c r="E12" s="27"/>
      <c r="F12" s="28"/>
      <c r="G12" s="27"/>
      <c r="H12" s="28"/>
      <c r="I12" s="42"/>
      <c r="J12" s="43"/>
      <c r="K12" s="44"/>
      <c r="L12" s="45"/>
      <c r="M12" s="27"/>
      <c r="N12" s="28"/>
      <c r="O12" s="20">
        <f>SUM(T12:W12)</f>
        <v>0</v>
      </c>
      <c r="P12" s="47">
        <f t="shared" si="3"/>
        <v>0</v>
      </c>
      <c r="Q12" s="47">
        <f t="shared" si="4"/>
        <v>0</v>
      </c>
      <c r="R12" s="20">
        <f t="shared" si="5"/>
        <v>1</v>
      </c>
      <c r="S12" s="20">
        <f>IF(E12&gt;F12,1,0)</f>
        <v>0</v>
      </c>
      <c r="T12" s="20">
        <f>IF(G12&gt;H12,1,0)</f>
        <v>0</v>
      </c>
      <c r="U12" s="54">
        <f>IF(I12&gt;J12,1,0)</f>
        <v>0</v>
      </c>
      <c r="V12" s="20">
        <f>IF(K12&gt;L12,1,0)</f>
        <v>0</v>
      </c>
      <c r="W12" s="20">
        <f>IF(M12&gt;N12,1,0)</f>
        <v>0</v>
      </c>
      <c r="X12" s="21">
        <f>O12*100+P12*10+Q12</f>
        <v>0</v>
      </c>
    </row>
    <row r="13" spans="2:24" s="21" customFormat="1" ht="32.25" customHeight="1" x14ac:dyDescent="0.25">
      <c r="B13" s="19">
        <v>4</v>
      </c>
      <c r="C13" s="22" t="s">
        <v>228</v>
      </c>
      <c r="D13" s="26" t="str">
        <f>VLOOKUP(C13,Prijave!F:H,3,0)</f>
        <v>Škofja Loka</v>
      </c>
      <c r="E13" s="48"/>
      <c r="F13" s="49"/>
      <c r="G13" s="48"/>
      <c r="H13" s="49"/>
      <c r="I13" s="48"/>
      <c r="J13" s="49"/>
      <c r="K13" s="42"/>
      <c r="L13" s="43"/>
      <c r="M13" s="48"/>
      <c r="N13" s="49"/>
      <c r="O13" s="20">
        <f>SUM(T13:W13)</f>
        <v>0</v>
      </c>
      <c r="P13" s="47">
        <f t="shared" si="3"/>
        <v>0</v>
      </c>
      <c r="Q13" s="47">
        <f t="shared" si="4"/>
        <v>0</v>
      </c>
      <c r="R13" s="20">
        <f t="shared" si="5"/>
        <v>1</v>
      </c>
      <c r="S13" s="20">
        <f>IF(E13&gt;F13,1,0)</f>
        <v>0</v>
      </c>
      <c r="T13" s="20">
        <f>IF(G13&gt;H13,1,0)</f>
        <v>0</v>
      </c>
      <c r="U13" s="20">
        <f>IF(I13&gt;J13,1,0)</f>
        <v>0</v>
      </c>
      <c r="V13" s="54">
        <f>IF(K13&gt;L13,1,0)</f>
        <v>0</v>
      </c>
      <c r="W13" s="20">
        <f>IF(M13&gt;N13,1,0)</f>
        <v>0</v>
      </c>
      <c r="X13" s="21">
        <f>O13*100+P13*10+Q13</f>
        <v>0</v>
      </c>
    </row>
    <row r="14" spans="2:24" s="21" customFormat="1" ht="32.25" customHeight="1" x14ac:dyDescent="0.25">
      <c r="B14" s="19">
        <v>5</v>
      </c>
      <c r="C14" s="22" t="s">
        <v>230</v>
      </c>
      <c r="D14" s="26" t="str">
        <f>VLOOKUP(C14,Prijave!F:H,3,0)</f>
        <v>Škofja Loka</v>
      </c>
      <c r="E14" s="27"/>
      <c r="F14" s="28"/>
      <c r="G14" s="27"/>
      <c r="H14" s="28"/>
      <c r="I14" s="27"/>
      <c r="J14" s="28"/>
      <c r="K14" s="27"/>
      <c r="L14" s="28"/>
      <c r="M14" s="42"/>
      <c r="N14" s="43"/>
      <c r="O14" s="20">
        <f>SUM(T14:W14)</f>
        <v>0</v>
      </c>
      <c r="P14" s="47">
        <f t="shared" si="3"/>
        <v>0</v>
      </c>
      <c r="Q14" s="47">
        <f t="shared" si="4"/>
        <v>0</v>
      </c>
      <c r="R14" s="20">
        <f t="shared" si="5"/>
        <v>1</v>
      </c>
      <c r="S14" s="20">
        <f>IF(E14&gt;F14,1,0)</f>
        <v>0</v>
      </c>
      <c r="T14" s="20">
        <f>IF(G14&gt;H14,1,0)</f>
        <v>0</v>
      </c>
      <c r="U14" s="20">
        <f>IF(I14&gt;J14,1,0)</f>
        <v>0</v>
      </c>
      <c r="V14" s="20">
        <f>IF(K14&gt;L14,1,0)</f>
        <v>0</v>
      </c>
      <c r="W14" s="54">
        <f>IF(M14&gt;N14,1,0)</f>
        <v>0</v>
      </c>
      <c r="X14" s="21">
        <f>O14*100+P14*10+Q14</f>
        <v>0</v>
      </c>
    </row>
  </sheetData>
  <mergeCells count="27">
    <mergeCell ref="M6:O6"/>
    <mergeCell ref="M5:O5"/>
    <mergeCell ref="M4:O4"/>
    <mergeCell ref="M3:O3"/>
    <mergeCell ref="M2:O2"/>
    <mergeCell ref="P9:Q9"/>
    <mergeCell ref="E10:F10"/>
    <mergeCell ref="G11:H11"/>
    <mergeCell ref="I12:J12"/>
    <mergeCell ref="K13:L13"/>
    <mergeCell ref="M14:N14"/>
    <mergeCell ref="B9:C9"/>
    <mergeCell ref="E9:F9"/>
    <mergeCell ref="G9:H9"/>
    <mergeCell ref="I9:J9"/>
    <mergeCell ref="K9:L9"/>
    <mergeCell ref="M9:N9"/>
    <mergeCell ref="P2:Q2"/>
    <mergeCell ref="E3:F3"/>
    <mergeCell ref="G4:H4"/>
    <mergeCell ref="I5:J5"/>
    <mergeCell ref="K6:L6"/>
    <mergeCell ref="B2:C2"/>
    <mergeCell ref="E2:F2"/>
    <mergeCell ref="G2:H2"/>
    <mergeCell ref="I2:J2"/>
    <mergeCell ref="K2:L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&amp;C&amp;F // 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L23"/>
  <sheetViews>
    <sheetView zoomScaleNormal="100" workbookViewId="0">
      <selection activeCell="Q4" sqref="Q4"/>
    </sheetView>
  </sheetViews>
  <sheetFormatPr defaultRowHeight="21" x14ac:dyDescent="0.35"/>
  <cols>
    <col min="1" max="1" width="4.85546875" style="14" customWidth="1"/>
    <col min="2" max="2" width="26.140625" style="14" customWidth="1"/>
    <col min="3" max="8" width="6.7109375" style="14" customWidth="1"/>
    <col min="9" max="12" width="9.5703125" style="14" customWidth="1"/>
    <col min="13" max="13" width="26.85546875" style="14" customWidth="1"/>
    <col min="14" max="16384" width="9.140625" style="14"/>
  </cols>
  <sheetData>
    <row r="1" spans="1:12" ht="8.25" customHeight="1" x14ac:dyDescent="0.35"/>
    <row r="2" spans="1:12" x14ac:dyDescent="0.35">
      <c r="B2" s="84" t="s">
        <v>250</v>
      </c>
    </row>
    <row r="3" spans="1:12" ht="7.5" customHeight="1" x14ac:dyDescent="0.35"/>
    <row r="4" spans="1:12" ht="27" customHeight="1" x14ac:dyDescent="0.35">
      <c r="A4" s="14" t="s">
        <v>234</v>
      </c>
      <c r="B4" s="85"/>
    </row>
    <row r="5" spans="1:12" ht="27" customHeight="1" x14ac:dyDescent="0.35">
      <c r="B5" s="86"/>
      <c r="C5" s="93"/>
      <c r="D5" s="92"/>
      <c r="E5" s="92"/>
      <c r="F5" s="92"/>
      <c r="G5" s="92"/>
      <c r="H5" s="92"/>
    </row>
    <row r="6" spans="1:12" ht="27" customHeight="1" x14ac:dyDescent="0.35">
      <c r="A6" s="14" t="s">
        <v>235</v>
      </c>
      <c r="B6" s="87"/>
      <c r="C6" s="94"/>
      <c r="D6" s="94"/>
      <c r="E6" s="94"/>
      <c r="F6" s="94"/>
      <c r="G6" s="94"/>
      <c r="H6" s="86"/>
    </row>
    <row r="7" spans="1:12" ht="27" customHeight="1" x14ac:dyDescent="0.35">
      <c r="B7" s="88"/>
      <c r="C7" s="88"/>
      <c r="D7" s="88"/>
      <c r="E7" s="88"/>
      <c r="F7" s="88"/>
      <c r="G7" s="88"/>
      <c r="H7" s="89"/>
      <c r="I7" s="90"/>
      <c r="J7" s="85"/>
      <c r="K7" s="85"/>
      <c r="L7" s="85"/>
    </row>
    <row r="8" spans="1:12" ht="27" customHeight="1" x14ac:dyDescent="0.35">
      <c r="A8" s="14" t="s">
        <v>236</v>
      </c>
      <c r="B8" s="85"/>
      <c r="C8" s="88"/>
      <c r="D8" s="88"/>
      <c r="E8" s="88"/>
      <c r="F8" s="88"/>
      <c r="G8" s="88"/>
      <c r="H8" s="89"/>
    </row>
    <row r="9" spans="1:12" ht="27" customHeight="1" x14ac:dyDescent="0.35">
      <c r="B9" s="86"/>
      <c r="C9" s="93"/>
      <c r="D9" s="92"/>
      <c r="E9" s="92"/>
      <c r="F9" s="92"/>
      <c r="G9" s="92"/>
      <c r="H9" s="91"/>
    </row>
    <row r="10" spans="1:12" ht="27" customHeight="1" x14ac:dyDescent="0.35">
      <c r="A10" s="14" t="s">
        <v>237</v>
      </c>
      <c r="B10" s="87"/>
    </row>
    <row r="11" spans="1:12" ht="16.5" customHeight="1" x14ac:dyDescent="0.35">
      <c r="B11" s="88"/>
    </row>
    <row r="12" spans="1:12" ht="17.25" customHeight="1" x14ac:dyDescent="0.35">
      <c r="B12" s="88"/>
      <c r="C12" s="92"/>
      <c r="D12" s="92"/>
      <c r="E12" s="92"/>
      <c r="F12" s="92"/>
      <c r="G12" s="92"/>
      <c r="H12" s="92"/>
    </row>
    <row r="13" spans="1:12" ht="27" customHeight="1" x14ac:dyDescent="0.35">
      <c r="B13" s="88"/>
      <c r="C13" s="94"/>
      <c r="D13" s="94"/>
      <c r="E13" s="94"/>
      <c r="F13" s="94"/>
      <c r="G13" s="94"/>
      <c r="H13" s="86"/>
      <c r="I13" s="90"/>
      <c r="J13" s="85"/>
      <c r="K13" s="85"/>
      <c r="L13" s="85"/>
    </row>
    <row r="14" spans="1:12" ht="27" customHeight="1" x14ac:dyDescent="0.35">
      <c r="B14" s="88"/>
      <c r="C14" s="85"/>
      <c r="D14" s="85"/>
      <c r="E14" s="85"/>
      <c r="F14" s="85"/>
      <c r="G14" s="85"/>
      <c r="H14" s="87"/>
    </row>
    <row r="15" spans="1:12" ht="17.25" customHeight="1" x14ac:dyDescent="0.35">
      <c r="B15" s="88"/>
    </row>
    <row r="16" spans="1:12" ht="27" customHeight="1" x14ac:dyDescent="0.35">
      <c r="A16" s="14" t="s">
        <v>238</v>
      </c>
      <c r="B16" s="85"/>
    </row>
    <row r="17" spans="1:12" ht="27" customHeight="1" x14ac:dyDescent="0.35">
      <c r="B17" s="86"/>
      <c r="C17" s="93"/>
      <c r="D17" s="92"/>
      <c r="E17" s="92"/>
      <c r="F17" s="92"/>
      <c r="G17" s="92"/>
      <c r="H17" s="92"/>
    </row>
    <row r="18" spans="1:12" ht="27" customHeight="1" x14ac:dyDescent="0.35">
      <c r="A18" s="14" t="s">
        <v>239</v>
      </c>
      <c r="B18" s="87"/>
    </row>
    <row r="19" spans="1:12" ht="17.25" customHeight="1" x14ac:dyDescent="0.35">
      <c r="B19" s="88"/>
    </row>
    <row r="20" spans="1:12" s="21" customFormat="1" ht="27" customHeight="1" x14ac:dyDescent="0.25">
      <c r="A20" s="99"/>
      <c r="B20" s="100" t="s">
        <v>251</v>
      </c>
      <c r="C20" s="32">
        <v>1</v>
      </c>
      <c r="D20" s="33"/>
      <c r="E20" s="41">
        <v>2</v>
      </c>
      <c r="F20" s="41"/>
      <c r="G20" s="32">
        <v>3</v>
      </c>
      <c r="H20" s="33"/>
      <c r="I20" s="100" t="s">
        <v>145</v>
      </c>
      <c r="J20" s="30" t="s">
        <v>146</v>
      </c>
      <c r="K20" s="31"/>
      <c r="L20" s="37" t="s">
        <v>147</v>
      </c>
    </row>
    <row r="21" spans="1:12" ht="27" customHeight="1" x14ac:dyDescent="0.35">
      <c r="A21" s="16" t="s">
        <v>240</v>
      </c>
      <c r="B21" s="96"/>
      <c r="C21" s="95"/>
      <c r="D21" s="97"/>
      <c r="E21" s="96"/>
      <c r="F21" s="96"/>
      <c r="G21" s="95"/>
      <c r="H21" s="97"/>
      <c r="I21" s="96"/>
      <c r="J21" s="95"/>
      <c r="K21" s="97"/>
      <c r="L21" s="97"/>
    </row>
    <row r="22" spans="1:12" ht="27" customHeight="1" x14ac:dyDescent="0.35">
      <c r="A22" s="16" t="s">
        <v>241</v>
      </c>
      <c r="B22" s="96"/>
      <c r="C22" s="95"/>
      <c r="D22" s="97"/>
      <c r="E22" s="96"/>
      <c r="F22" s="96"/>
      <c r="G22" s="95"/>
      <c r="H22" s="97"/>
      <c r="I22" s="96"/>
      <c r="J22" s="95"/>
      <c r="K22" s="97"/>
      <c r="L22" s="97"/>
    </row>
    <row r="23" spans="1:12" ht="27" customHeight="1" x14ac:dyDescent="0.35">
      <c r="A23" s="98" t="s">
        <v>242</v>
      </c>
      <c r="B23" s="85"/>
      <c r="C23" s="90"/>
      <c r="D23" s="87"/>
      <c r="E23" s="85"/>
      <c r="F23" s="85"/>
      <c r="G23" s="90"/>
      <c r="H23" s="87"/>
      <c r="I23" s="85"/>
      <c r="J23" s="90"/>
      <c r="K23" s="87"/>
      <c r="L23" s="87"/>
    </row>
  </sheetData>
  <mergeCells count="8">
    <mergeCell ref="G20:H20"/>
    <mergeCell ref="E20:F20"/>
    <mergeCell ref="C20:D20"/>
    <mergeCell ref="J20:K20"/>
    <mergeCell ref="C12:H12"/>
    <mergeCell ref="C5:H5"/>
    <mergeCell ref="C9:H9"/>
    <mergeCell ref="C17:H17"/>
  </mergeCells>
  <pageMargins left="0.51181102362204722" right="0.51181102362204722" top="0.55118110236220474" bottom="0.55118110236220474" header="0.31496062992125984" footer="0.31496062992125984"/>
  <pageSetup paperSize="9" scale="99" orientation="landscape" r:id="rId1"/>
  <headerFooter>
    <oddHeader>&amp;C&amp;14&amp;F // 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B2:X16"/>
  <sheetViews>
    <sheetView zoomScale="85" zoomScaleNormal="85" workbookViewId="0">
      <selection activeCell="Q4" sqref="Q4"/>
    </sheetView>
  </sheetViews>
  <sheetFormatPr defaultRowHeight="21" x14ac:dyDescent="0.35"/>
  <cols>
    <col min="1" max="1" width="0.85546875" style="14" customWidth="1"/>
    <col min="2" max="2" width="6.85546875" style="15" customWidth="1"/>
    <col min="3" max="3" width="33.5703125" style="14" bestFit="1" customWidth="1"/>
    <col min="4" max="4" width="17.28515625" style="14" bestFit="1" customWidth="1"/>
    <col min="5" max="12" width="6.42578125" style="14" customWidth="1"/>
    <col min="13" max="13" width="11.42578125" style="14" customWidth="1"/>
    <col min="14" max="15" width="8.28515625" style="14" customWidth="1"/>
    <col min="16" max="16" width="9.85546875" style="14" customWidth="1"/>
    <col min="17" max="21" width="10" style="14" hidden="1" customWidth="1"/>
    <col min="22" max="23" width="9.140625" style="14" hidden="1" customWidth="1"/>
    <col min="24" max="24" width="14" style="14" customWidth="1"/>
    <col min="25" max="16384" width="9.140625" style="14"/>
  </cols>
  <sheetData>
    <row r="2" spans="2:23" s="21" customFormat="1" ht="32.25" customHeight="1" x14ac:dyDescent="0.25">
      <c r="B2" s="23" t="s">
        <v>167</v>
      </c>
      <c r="C2" s="23"/>
      <c r="D2" s="83" t="s">
        <v>51</v>
      </c>
      <c r="E2" s="18">
        <v>1</v>
      </c>
      <c r="F2" s="18"/>
      <c r="G2" s="101">
        <v>2</v>
      </c>
      <c r="H2" s="101"/>
      <c r="I2" s="18">
        <v>3</v>
      </c>
      <c r="J2" s="18"/>
      <c r="K2" s="18">
        <v>4</v>
      </c>
      <c r="L2" s="18"/>
      <c r="M2" s="20" t="s">
        <v>145</v>
      </c>
      <c r="N2" s="29" t="s">
        <v>146</v>
      </c>
      <c r="O2" s="29"/>
      <c r="P2" s="20" t="s">
        <v>147</v>
      </c>
      <c r="Q2" s="20">
        <v>1</v>
      </c>
      <c r="R2" s="20">
        <v>2</v>
      </c>
      <c r="S2" s="20">
        <v>3</v>
      </c>
      <c r="T2" s="20">
        <v>4</v>
      </c>
      <c r="U2" s="21" t="s">
        <v>157</v>
      </c>
    </row>
    <row r="3" spans="2:23" s="21" customFormat="1" ht="32.25" customHeight="1" x14ac:dyDescent="0.25">
      <c r="B3" s="19">
        <v>1</v>
      </c>
      <c r="C3" s="22" t="s">
        <v>168</v>
      </c>
      <c r="D3" s="26" t="str">
        <f>VLOOKUP(C3,Prijave!F:H,3,0)</f>
        <v>Škofja Loka</v>
      </c>
      <c r="E3" s="55"/>
      <c r="F3" s="42"/>
      <c r="G3" s="27"/>
      <c r="H3" s="28"/>
      <c r="I3" s="27"/>
      <c r="J3" s="28"/>
      <c r="K3" s="27"/>
      <c r="L3" s="28"/>
      <c r="M3" s="20">
        <f>SUM(R3:T3)</f>
        <v>0</v>
      </c>
      <c r="N3" s="20">
        <f>E3+G3+I3+K3</f>
        <v>0</v>
      </c>
      <c r="O3" s="20">
        <f>F3+H3+J3+L3</f>
        <v>0</v>
      </c>
      <c r="P3" s="20">
        <f>RANK(U3,$U$3:$U$6,0)</f>
        <v>1</v>
      </c>
      <c r="Q3" s="54">
        <f>IF(E3&gt;F3,1,0)</f>
        <v>0</v>
      </c>
      <c r="R3" s="20">
        <f>IF(G3&gt;H3,1,0)</f>
        <v>0</v>
      </c>
      <c r="S3" s="20">
        <f>IF(I3&gt;J3,1,0)</f>
        <v>0</v>
      </c>
      <c r="T3" s="20">
        <f>IF(K3&gt;L3,1,0)</f>
        <v>0</v>
      </c>
      <c r="U3" s="21">
        <f>M3*100+N3*10+O3</f>
        <v>0</v>
      </c>
      <c r="W3" s="21">
        <f>COUNTIF($E$11:$F$16,B3)</f>
        <v>3</v>
      </c>
    </row>
    <row r="4" spans="2:23" s="21" customFormat="1" ht="32.25" customHeight="1" x14ac:dyDescent="0.25">
      <c r="B4" s="19">
        <v>2</v>
      </c>
      <c r="C4" s="22" t="s">
        <v>169</v>
      </c>
      <c r="D4" s="26" t="str">
        <f>VLOOKUP(C4,Prijave!F:H,3,0)</f>
        <v>Bled</v>
      </c>
      <c r="E4" s="27"/>
      <c r="F4" s="28"/>
      <c r="G4" s="102"/>
      <c r="H4" s="102"/>
      <c r="I4" s="27"/>
      <c r="J4" s="28"/>
      <c r="K4" s="27"/>
      <c r="L4" s="28"/>
      <c r="M4" s="20">
        <f>SUM(R4:T4)</f>
        <v>0</v>
      </c>
      <c r="N4" s="20">
        <f t="shared" ref="N4:N6" si="0">E4+G4+I4+K4</f>
        <v>0</v>
      </c>
      <c r="O4" s="20">
        <f t="shared" ref="O4:O6" si="1">F4+H4+J4+L4</f>
        <v>0</v>
      </c>
      <c r="P4" s="20">
        <f>RANK(U4,$U$3:$U$6,0)</f>
        <v>1</v>
      </c>
      <c r="Q4" s="20">
        <f>IF(E4&gt;F4,1,0)</f>
        <v>0</v>
      </c>
      <c r="R4" s="54">
        <f>IF(G4&gt;H4,1,0)</f>
        <v>0</v>
      </c>
      <c r="S4" s="20">
        <f>IF(I4&gt;J4,1,0)</f>
        <v>0</v>
      </c>
      <c r="T4" s="20">
        <f>IF(K4&gt;L4,1,0)</f>
        <v>0</v>
      </c>
      <c r="U4" s="21">
        <f>M4*100+N4*10+O4</f>
        <v>0</v>
      </c>
      <c r="W4" s="21">
        <f>COUNTIF($E$11:$F$16,B4)</f>
        <v>3</v>
      </c>
    </row>
    <row r="5" spans="2:23" s="21" customFormat="1" ht="32.25" customHeight="1" x14ac:dyDescent="0.25">
      <c r="B5" s="19">
        <v>3</v>
      </c>
      <c r="C5" s="22" t="s">
        <v>170</v>
      </c>
      <c r="D5" s="26" t="str">
        <f>VLOOKUP(C5,Prijave!F:H,3,0)</f>
        <v>Škofja Loka</v>
      </c>
      <c r="E5" s="27"/>
      <c r="F5" s="28"/>
      <c r="G5" s="27"/>
      <c r="H5" s="28"/>
      <c r="I5" s="55"/>
      <c r="J5" s="55"/>
      <c r="K5" s="27"/>
      <c r="L5" s="28"/>
      <c r="M5" s="20">
        <f>SUM(R5:T5)</f>
        <v>0</v>
      </c>
      <c r="N5" s="20">
        <f t="shared" si="0"/>
        <v>0</v>
      </c>
      <c r="O5" s="20">
        <f t="shared" si="1"/>
        <v>0</v>
      </c>
      <c r="P5" s="20">
        <f>RANK(U5,$U$3:$U$6,0)</f>
        <v>1</v>
      </c>
      <c r="Q5" s="20">
        <f>IF(E5&gt;F5,1,0)</f>
        <v>0</v>
      </c>
      <c r="R5" s="20">
        <f>IF(G5&gt;H5,1,0)</f>
        <v>0</v>
      </c>
      <c r="S5" s="54">
        <f>IF(I5&gt;J5,1,0)</f>
        <v>0</v>
      </c>
      <c r="T5" s="20">
        <f>IF(K5&gt;L5,1,0)</f>
        <v>0</v>
      </c>
      <c r="U5" s="21">
        <f>M5*100+N5*10+O5</f>
        <v>0</v>
      </c>
      <c r="W5" s="21">
        <f>COUNTIF($E$11:$F$16,B5)</f>
        <v>3</v>
      </c>
    </row>
    <row r="6" spans="2:23" s="21" customFormat="1" ht="32.25" customHeight="1" x14ac:dyDescent="0.25">
      <c r="B6" s="19">
        <v>4</v>
      </c>
      <c r="C6" s="22" t="s">
        <v>171</v>
      </c>
      <c r="D6" s="26" t="str">
        <f>VLOOKUP(C6,Prijave!F:H,3,0)</f>
        <v>Bled</v>
      </c>
      <c r="E6" s="27"/>
      <c r="F6" s="28"/>
      <c r="G6" s="27"/>
      <c r="H6" s="28"/>
      <c r="I6" s="27"/>
      <c r="J6" s="28"/>
      <c r="K6" s="55"/>
      <c r="L6" s="55"/>
      <c r="M6" s="20">
        <f>SUM(R6:T6)</f>
        <v>0</v>
      </c>
      <c r="N6" s="20">
        <f t="shared" si="0"/>
        <v>0</v>
      </c>
      <c r="O6" s="20">
        <f t="shared" si="1"/>
        <v>0</v>
      </c>
      <c r="P6" s="20">
        <f>RANK(U6,$U$3:$U$6,0)</f>
        <v>1</v>
      </c>
      <c r="Q6" s="20">
        <f>IF(E6&gt;F6,1,0)</f>
        <v>0</v>
      </c>
      <c r="R6" s="20">
        <f>IF(G6&gt;H6,1,0)</f>
        <v>0</v>
      </c>
      <c r="S6" s="20">
        <f>IF(I6&gt;J6,1,0)</f>
        <v>0</v>
      </c>
      <c r="T6" s="54">
        <f>IF(K6&gt;L6,1,0)</f>
        <v>0</v>
      </c>
      <c r="U6" s="21">
        <f>M6*100+N6*10+O6</f>
        <v>0</v>
      </c>
      <c r="W6" s="21">
        <f>COUNTIF($E$11:$F$16,B6)</f>
        <v>3</v>
      </c>
    </row>
    <row r="10" spans="2:23" hidden="1" x14ac:dyDescent="0.35">
      <c r="D10" s="14" t="s">
        <v>181</v>
      </c>
    </row>
    <row r="11" spans="2:23" hidden="1" x14ac:dyDescent="0.35">
      <c r="D11" s="14" t="s">
        <v>196</v>
      </c>
      <c r="E11" s="14">
        <v>1</v>
      </c>
      <c r="F11" s="14">
        <v>4</v>
      </c>
    </row>
    <row r="12" spans="2:23" hidden="1" x14ac:dyDescent="0.35">
      <c r="D12" s="14" t="s">
        <v>197</v>
      </c>
      <c r="E12" s="14">
        <v>2</v>
      </c>
      <c r="F12" s="14">
        <v>3</v>
      </c>
    </row>
    <row r="13" spans="2:23" hidden="1" x14ac:dyDescent="0.35">
      <c r="D13" s="14" t="s">
        <v>198</v>
      </c>
      <c r="E13" s="14">
        <v>1</v>
      </c>
      <c r="F13" s="14">
        <v>3</v>
      </c>
    </row>
    <row r="14" spans="2:23" hidden="1" x14ac:dyDescent="0.35">
      <c r="D14" s="14" t="s">
        <v>199</v>
      </c>
      <c r="E14" s="14">
        <v>2</v>
      </c>
      <c r="F14" s="14">
        <v>4</v>
      </c>
    </row>
    <row r="15" spans="2:23" hidden="1" x14ac:dyDescent="0.35">
      <c r="D15" s="14" t="s">
        <v>200</v>
      </c>
      <c r="E15" s="14">
        <v>1</v>
      </c>
      <c r="F15" s="14">
        <v>2</v>
      </c>
    </row>
    <row r="16" spans="2:23" hidden="1" x14ac:dyDescent="0.35">
      <c r="D16" s="14" t="s">
        <v>201</v>
      </c>
      <c r="E16" s="14">
        <v>3</v>
      </c>
      <c r="F16" s="14">
        <v>4</v>
      </c>
    </row>
  </sheetData>
  <mergeCells count="10">
    <mergeCell ref="N2:O2"/>
    <mergeCell ref="E3:F3"/>
    <mergeCell ref="G4:H4"/>
    <mergeCell ref="I5:J5"/>
    <mergeCell ref="K6:L6"/>
    <mergeCell ref="B2:C2"/>
    <mergeCell ref="E2:F2"/>
    <mergeCell ref="G2:H2"/>
    <mergeCell ref="I2:J2"/>
    <mergeCell ref="K2:L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&amp;C&amp;F // 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B2:AC12"/>
  <sheetViews>
    <sheetView zoomScale="85" zoomScaleNormal="85" workbookViewId="0">
      <selection activeCell="Q4" sqref="Q4"/>
    </sheetView>
  </sheetViews>
  <sheetFormatPr defaultRowHeight="21" x14ac:dyDescent="0.35"/>
  <cols>
    <col min="1" max="1" width="1.7109375" style="14" customWidth="1"/>
    <col min="2" max="2" width="6.42578125" style="15" customWidth="1"/>
    <col min="3" max="3" width="22.7109375" style="14" bestFit="1" customWidth="1"/>
    <col min="4" max="4" width="18.140625" style="14" bestFit="1" customWidth="1"/>
    <col min="5" max="10" width="6.5703125" style="14" customWidth="1"/>
    <col min="11" max="11" width="10.85546875" style="14" customWidth="1"/>
    <col min="12" max="13" width="7.7109375" style="14" customWidth="1"/>
    <col min="14" max="14" width="11.42578125" style="14" customWidth="1"/>
    <col min="15" max="17" width="8.5703125" style="14" hidden="1" customWidth="1"/>
    <col min="18" max="20" width="9.140625" style="14" hidden="1" customWidth="1"/>
    <col min="21" max="23" width="9.140625" style="14" customWidth="1"/>
    <col min="24" max="24" width="14" style="14" customWidth="1"/>
    <col min="25" max="16384" width="9.140625" style="14"/>
  </cols>
  <sheetData>
    <row r="2" spans="2:19" s="21" customFormat="1" ht="32.25" customHeight="1" x14ac:dyDescent="0.25">
      <c r="B2" s="23" t="s">
        <v>252</v>
      </c>
      <c r="C2" s="39"/>
      <c r="D2" s="83" t="s">
        <v>51</v>
      </c>
      <c r="E2" s="34">
        <v>1</v>
      </c>
      <c r="F2" s="35"/>
      <c r="G2" s="34">
        <v>2</v>
      </c>
      <c r="H2" s="35"/>
      <c r="I2" s="34">
        <v>3</v>
      </c>
      <c r="J2" s="35"/>
      <c r="K2" s="36" t="s">
        <v>145</v>
      </c>
      <c r="L2" s="41" t="s">
        <v>146</v>
      </c>
      <c r="M2" s="41"/>
      <c r="N2" s="36" t="s">
        <v>147</v>
      </c>
      <c r="O2" s="20">
        <v>1</v>
      </c>
      <c r="P2" s="20">
        <v>2</v>
      </c>
      <c r="Q2" s="20">
        <v>3</v>
      </c>
      <c r="R2" s="21" t="s">
        <v>157</v>
      </c>
      <c r="S2" s="21" t="s">
        <v>195</v>
      </c>
    </row>
    <row r="3" spans="2:19" s="21" customFormat="1" ht="32.25" customHeight="1" x14ac:dyDescent="0.25">
      <c r="B3" s="19">
        <v>1</v>
      </c>
      <c r="C3" s="26" t="s">
        <v>246</v>
      </c>
      <c r="D3" s="26" t="str">
        <f>VLOOKUP(C3,Prijave!F:H,3,0)</f>
        <v>Squashland</v>
      </c>
      <c r="E3" s="42"/>
      <c r="F3" s="43"/>
      <c r="G3" s="44"/>
      <c r="H3" s="45"/>
      <c r="I3" s="27"/>
      <c r="J3" s="28"/>
      <c r="K3" s="20">
        <f>SUM(P3:Q3)</f>
        <v>0</v>
      </c>
      <c r="L3" s="47">
        <f>E3+G3+I3</f>
        <v>0</v>
      </c>
      <c r="M3" s="47">
        <f>F3+H3+J3</f>
        <v>0</v>
      </c>
      <c r="N3" s="20">
        <f>RANK(R3,$R$3:$R$5,0)</f>
        <v>1</v>
      </c>
      <c r="O3" s="54">
        <f>IF(E3&gt;F3,1,0)</f>
        <v>0</v>
      </c>
      <c r="P3" s="20">
        <f>IF(G3&gt;H3,1,0)</f>
        <v>0</v>
      </c>
      <c r="Q3" s="20">
        <f>IF(I3&gt;J3,1,0)</f>
        <v>0</v>
      </c>
      <c r="R3" s="21">
        <f>K3*100+L3*10+M3</f>
        <v>0</v>
      </c>
      <c r="S3" s="21">
        <f>COUNTIF($E$10:$F$26,B3)</f>
        <v>2</v>
      </c>
    </row>
    <row r="4" spans="2:19" s="21" customFormat="1" ht="32.25" customHeight="1" x14ac:dyDescent="0.25">
      <c r="B4" s="19">
        <v>2</v>
      </c>
      <c r="C4" s="26" t="s">
        <v>247</v>
      </c>
      <c r="D4" s="26" t="str">
        <f>VLOOKUP(C4,Prijave!F:H,3,0)</f>
        <v>Škofja Loka</v>
      </c>
      <c r="E4" s="48"/>
      <c r="F4" s="49"/>
      <c r="G4" s="42"/>
      <c r="H4" s="43"/>
      <c r="I4" s="48"/>
      <c r="J4" s="49"/>
      <c r="K4" s="20">
        <f>SUM(P4:Q4)</f>
        <v>0</v>
      </c>
      <c r="L4" s="47">
        <f t="shared" ref="L4:M5" si="0">E4+G4+I4</f>
        <v>0</v>
      </c>
      <c r="M4" s="47">
        <f t="shared" si="0"/>
        <v>0</v>
      </c>
      <c r="N4" s="20">
        <f t="shared" ref="N4:N5" si="1">RANK(R4,$R$3:$R$5,0)</f>
        <v>1</v>
      </c>
      <c r="O4" s="20">
        <f>IF(E4&gt;F4,1,0)</f>
        <v>0</v>
      </c>
      <c r="P4" s="54">
        <f>IF(G4&gt;H4,1,0)</f>
        <v>0</v>
      </c>
      <c r="Q4" s="20">
        <f>IF(I4&gt;J4,1,0)</f>
        <v>0</v>
      </c>
      <c r="R4" s="21">
        <f>K4*100+L4*10+M4</f>
        <v>0</v>
      </c>
      <c r="S4" s="21">
        <f>COUNTIF($E$10:$F$26,B4)</f>
        <v>2</v>
      </c>
    </row>
    <row r="5" spans="2:19" s="21" customFormat="1" ht="32.25" customHeight="1" x14ac:dyDescent="0.25">
      <c r="B5" s="19">
        <v>3</v>
      </c>
      <c r="C5" s="26" t="s">
        <v>248</v>
      </c>
      <c r="D5" s="26" t="str">
        <f>VLOOKUP(C5,Prijave!F:H,3,0)</f>
        <v>Bled</v>
      </c>
      <c r="E5" s="27"/>
      <c r="F5" s="28"/>
      <c r="G5" s="27"/>
      <c r="H5" s="28"/>
      <c r="I5" s="42"/>
      <c r="J5" s="43"/>
      <c r="K5" s="20">
        <f>SUM(P5:Q5)</f>
        <v>0</v>
      </c>
      <c r="L5" s="47">
        <f t="shared" si="0"/>
        <v>0</v>
      </c>
      <c r="M5" s="47">
        <f t="shared" si="0"/>
        <v>0</v>
      </c>
      <c r="N5" s="20">
        <f t="shared" si="1"/>
        <v>1</v>
      </c>
      <c r="O5" s="20">
        <f>IF(E5&gt;F5,1,0)</f>
        <v>0</v>
      </c>
      <c r="P5" s="20">
        <f>IF(G5&gt;H5,1,0)</f>
        <v>0</v>
      </c>
      <c r="Q5" s="54">
        <f>IF(I5&gt;J5,1,0)</f>
        <v>0</v>
      </c>
      <c r="R5" s="21">
        <f>K5*100+L5*10+M5</f>
        <v>0</v>
      </c>
      <c r="S5" s="21">
        <f>COUNTIF($E$10:$F$26,B5)</f>
        <v>2</v>
      </c>
    </row>
    <row r="9" spans="2:19" hidden="1" x14ac:dyDescent="0.35">
      <c r="D9" s="14" t="s">
        <v>181</v>
      </c>
    </row>
    <row r="10" spans="2:19" hidden="1" x14ac:dyDescent="0.35">
      <c r="D10" s="14" t="s">
        <v>243</v>
      </c>
      <c r="E10" s="14">
        <v>1</v>
      </c>
      <c r="F10" s="14">
        <v>3</v>
      </c>
      <c r="G10" s="14" t="str">
        <f>E10&amp;F10</f>
        <v>13</v>
      </c>
    </row>
    <row r="11" spans="2:19" hidden="1" x14ac:dyDescent="0.35">
      <c r="D11" s="14" t="s">
        <v>244</v>
      </c>
      <c r="E11" s="14">
        <v>2</v>
      </c>
      <c r="F11" s="14">
        <v>3</v>
      </c>
      <c r="G11" s="14" t="str">
        <f t="shared" ref="G11:G12" si="2">E11&amp;F11</f>
        <v>23</v>
      </c>
    </row>
    <row r="12" spans="2:19" hidden="1" x14ac:dyDescent="0.35">
      <c r="D12" s="14" t="s">
        <v>245</v>
      </c>
      <c r="E12" s="14">
        <v>1</v>
      </c>
      <c r="F12" s="14">
        <v>2</v>
      </c>
      <c r="G12" s="14" t="str">
        <f t="shared" si="2"/>
        <v>12</v>
      </c>
    </row>
  </sheetData>
  <mergeCells count="8">
    <mergeCell ref="G4:H4"/>
    <mergeCell ref="I5:J5"/>
    <mergeCell ref="B2:C2"/>
    <mergeCell ref="E2:F2"/>
    <mergeCell ref="G2:H2"/>
    <mergeCell ref="I2:J2"/>
    <mergeCell ref="L2:M2"/>
    <mergeCell ref="E3:F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 // 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B2:AB29"/>
  <sheetViews>
    <sheetView zoomScale="85" zoomScaleNormal="85" workbookViewId="0">
      <selection activeCell="Q4" sqref="Q4"/>
    </sheetView>
  </sheetViews>
  <sheetFormatPr defaultRowHeight="21" x14ac:dyDescent="0.35"/>
  <cols>
    <col min="1" max="1" width="1" style="14" customWidth="1"/>
    <col min="2" max="2" width="4.5703125" style="15" customWidth="1"/>
    <col min="3" max="3" width="22.7109375" style="14" bestFit="1" customWidth="1"/>
    <col min="4" max="4" width="17.28515625" style="14" bestFit="1" customWidth="1"/>
    <col min="5" max="16" width="6" style="14" customWidth="1"/>
    <col min="17" max="17" width="11.85546875" style="14" customWidth="1"/>
    <col min="18" max="19" width="6.85546875" style="14" customWidth="1"/>
    <col min="20" max="20" width="10.7109375" style="14" customWidth="1"/>
    <col min="21" max="26" width="9.140625" style="14" hidden="1" customWidth="1"/>
    <col min="27" max="27" width="14" style="14" hidden="1" customWidth="1"/>
    <col min="28" max="28" width="0" style="14" hidden="1" customWidth="1"/>
    <col min="29" max="16384" width="9.140625" style="14"/>
  </cols>
  <sheetData>
    <row r="2" spans="2:28" s="21" customFormat="1" ht="32.25" customHeight="1" x14ac:dyDescent="0.25">
      <c r="B2" s="23" t="s">
        <v>154</v>
      </c>
      <c r="C2" s="39"/>
      <c r="D2" s="83" t="s">
        <v>51</v>
      </c>
      <c r="E2" s="34">
        <v>1</v>
      </c>
      <c r="F2" s="35"/>
      <c r="G2" s="34">
        <v>2</v>
      </c>
      <c r="H2" s="35"/>
      <c r="I2" s="34">
        <v>3</v>
      </c>
      <c r="J2" s="35"/>
      <c r="K2" s="34">
        <v>4</v>
      </c>
      <c r="L2" s="35"/>
      <c r="M2" s="34">
        <v>5</v>
      </c>
      <c r="N2" s="35"/>
      <c r="O2" s="34">
        <v>6</v>
      </c>
      <c r="P2" s="40"/>
      <c r="Q2" s="36" t="s">
        <v>145</v>
      </c>
      <c r="R2" s="41" t="s">
        <v>146</v>
      </c>
      <c r="S2" s="41"/>
      <c r="T2" s="36" t="s">
        <v>147</v>
      </c>
      <c r="U2" s="20">
        <v>1</v>
      </c>
      <c r="V2" s="20">
        <v>1</v>
      </c>
      <c r="W2" s="20">
        <v>2</v>
      </c>
      <c r="X2" s="20">
        <v>3</v>
      </c>
      <c r="Y2" s="20">
        <v>4</v>
      </c>
      <c r="Z2" s="20">
        <v>5</v>
      </c>
      <c r="AA2" s="21" t="s">
        <v>157</v>
      </c>
    </row>
    <row r="3" spans="2:28" s="21" customFormat="1" ht="32.25" customHeight="1" x14ac:dyDescent="0.25">
      <c r="B3" s="19">
        <v>1</v>
      </c>
      <c r="C3" s="26" t="s">
        <v>148</v>
      </c>
      <c r="D3" s="26" t="str">
        <f>VLOOKUP(C3,Prijave!F:H,3,0)</f>
        <v>Škofja Loka</v>
      </c>
      <c r="E3" s="42"/>
      <c r="F3" s="43"/>
      <c r="G3" s="44"/>
      <c r="H3" s="45"/>
      <c r="I3" s="27"/>
      <c r="J3" s="28"/>
      <c r="K3" s="27"/>
      <c r="L3" s="28"/>
      <c r="M3" s="27"/>
      <c r="N3" s="28"/>
      <c r="O3" s="27"/>
      <c r="P3" s="46"/>
      <c r="Q3" s="20">
        <f>SUM(V3:Z3)</f>
        <v>0</v>
      </c>
      <c r="R3" s="47">
        <f>E3+G3+I3+K3+M3+O3</f>
        <v>0</v>
      </c>
      <c r="S3" s="47">
        <f>F3+H3+J3+L3+N3+P3</f>
        <v>0</v>
      </c>
      <c r="T3" s="20">
        <f>RANK(AA3,$AA$3:$AA$8,0)</f>
        <v>1</v>
      </c>
      <c r="U3" s="54">
        <f>IF(E3&gt;F3,1,0)</f>
        <v>0</v>
      </c>
      <c r="V3" s="20">
        <f>IF(G3&gt;H3,1,0)</f>
        <v>0</v>
      </c>
      <c r="W3" s="20">
        <f>IF(I3&gt;J3,1,0)</f>
        <v>0</v>
      </c>
      <c r="X3" s="20">
        <f>IF(K3&gt;L3,1,0)</f>
        <v>0</v>
      </c>
      <c r="Y3" s="20">
        <f>IF(M3&gt;N3,1,0)</f>
        <v>0</v>
      </c>
      <c r="Z3" s="20">
        <f>IF(O3&gt;P3,1,0)</f>
        <v>0</v>
      </c>
      <c r="AA3" s="21">
        <f>Q3*100+R3*10+S3</f>
        <v>0</v>
      </c>
      <c r="AB3" s="21">
        <f>COUNTIF($E$14:$F$28,B3)</f>
        <v>5</v>
      </c>
    </row>
    <row r="4" spans="2:28" s="21" customFormat="1" ht="32.25" customHeight="1" x14ac:dyDescent="0.25">
      <c r="B4" s="19">
        <v>2</v>
      </c>
      <c r="C4" s="26" t="s">
        <v>149</v>
      </c>
      <c r="D4" s="26" t="str">
        <f>VLOOKUP(C4,Prijave!F:H,3,0)</f>
        <v>Bled</v>
      </c>
      <c r="E4" s="48"/>
      <c r="F4" s="49"/>
      <c r="G4" s="42"/>
      <c r="H4" s="43"/>
      <c r="I4" s="48"/>
      <c r="J4" s="49"/>
      <c r="K4" s="48"/>
      <c r="L4" s="49"/>
      <c r="M4" s="48"/>
      <c r="N4" s="49"/>
      <c r="O4" s="48"/>
      <c r="P4" s="50"/>
      <c r="Q4" s="20">
        <f t="shared" ref="Q4:Q8" si="0">SUM(V4:Z4)</f>
        <v>0</v>
      </c>
      <c r="R4" s="47">
        <f t="shared" ref="R4:R8" si="1">E4+G4+I4+K4+M4+O4</f>
        <v>0</v>
      </c>
      <c r="S4" s="47">
        <f t="shared" ref="S4:S8" si="2">F4+H4+J4+L4+N4+P4</f>
        <v>0</v>
      </c>
      <c r="T4" s="20">
        <f t="shared" ref="T4:T8" si="3">RANK(AA4,$AA$3:$AA$8,0)</f>
        <v>1</v>
      </c>
      <c r="U4" s="20">
        <f t="shared" ref="U4:U8" si="4">IF(E4&gt;F4,1,0)</f>
        <v>0</v>
      </c>
      <c r="V4" s="54">
        <f t="shared" ref="V4:V8" si="5">IF(G4&gt;H4,1,0)</f>
        <v>0</v>
      </c>
      <c r="W4" s="20">
        <f t="shared" ref="W4:W8" si="6">IF(I4&gt;J4,1,0)</f>
        <v>0</v>
      </c>
      <c r="X4" s="20">
        <f t="shared" ref="X4:X8" si="7">IF(K4&gt;L4,1,0)</f>
        <v>0</v>
      </c>
      <c r="Y4" s="20">
        <f t="shared" ref="Y4:Y8" si="8">IF(M4&gt;N4,1,0)</f>
        <v>0</v>
      </c>
      <c r="Z4" s="20">
        <f t="shared" ref="Z4:Z8" si="9">IF(O4&gt;P4,1,0)</f>
        <v>0</v>
      </c>
      <c r="AA4" s="21">
        <f t="shared" ref="AA4:AA8" si="10">Q4*100+R4*10+S4</f>
        <v>0</v>
      </c>
      <c r="AB4" s="21">
        <f t="shared" ref="AB4:AB8" si="11">COUNTIF($E$14:$F$28,B4)</f>
        <v>5</v>
      </c>
    </row>
    <row r="5" spans="2:28" s="21" customFormat="1" ht="32.25" customHeight="1" x14ac:dyDescent="0.25">
      <c r="B5" s="19">
        <v>3</v>
      </c>
      <c r="C5" s="26" t="s">
        <v>150</v>
      </c>
      <c r="D5" s="26" t="str">
        <f>VLOOKUP(C5,Prijave!F:H,3,0)</f>
        <v>Bled</v>
      </c>
      <c r="E5" s="27"/>
      <c r="F5" s="28"/>
      <c r="G5" s="27"/>
      <c r="H5" s="28"/>
      <c r="I5" s="42"/>
      <c r="J5" s="43"/>
      <c r="K5" s="44"/>
      <c r="L5" s="45"/>
      <c r="M5" s="27"/>
      <c r="N5" s="28"/>
      <c r="O5" s="27"/>
      <c r="P5" s="46"/>
      <c r="Q5" s="20">
        <f t="shared" si="0"/>
        <v>0</v>
      </c>
      <c r="R5" s="47">
        <f t="shared" si="1"/>
        <v>0</v>
      </c>
      <c r="S5" s="47">
        <f t="shared" si="2"/>
        <v>0</v>
      </c>
      <c r="T5" s="20">
        <f t="shared" si="3"/>
        <v>1</v>
      </c>
      <c r="U5" s="20">
        <f t="shared" si="4"/>
        <v>0</v>
      </c>
      <c r="V5" s="20">
        <f t="shared" si="5"/>
        <v>0</v>
      </c>
      <c r="W5" s="54">
        <f t="shared" si="6"/>
        <v>0</v>
      </c>
      <c r="X5" s="20">
        <f t="shared" si="7"/>
        <v>0</v>
      </c>
      <c r="Y5" s="20">
        <f t="shared" si="8"/>
        <v>0</v>
      </c>
      <c r="Z5" s="20">
        <f t="shared" si="9"/>
        <v>0</v>
      </c>
      <c r="AA5" s="21">
        <f t="shared" si="10"/>
        <v>0</v>
      </c>
      <c r="AB5" s="21">
        <f t="shared" si="11"/>
        <v>5</v>
      </c>
    </row>
    <row r="6" spans="2:28" s="21" customFormat="1" ht="32.25" customHeight="1" x14ac:dyDescent="0.25">
      <c r="B6" s="19">
        <v>4</v>
      </c>
      <c r="C6" s="26" t="s">
        <v>151</v>
      </c>
      <c r="D6" s="26" t="str">
        <f>VLOOKUP(C6,Prijave!F:H,3,0)</f>
        <v>Bled</v>
      </c>
      <c r="E6" s="48"/>
      <c r="F6" s="49"/>
      <c r="G6" s="48"/>
      <c r="H6" s="49"/>
      <c r="I6" s="48"/>
      <c r="J6" s="49"/>
      <c r="K6" s="42"/>
      <c r="L6" s="43"/>
      <c r="M6" s="48"/>
      <c r="N6" s="49"/>
      <c r="O6" s="48"/>
      <c r="P6" s="50"/>
      <c r="Q6" s="20">
        <f t="shared" si="0"/>
        <v>0</v>
      </c>
      <c r="R6" s="47">
        <f t="shared" si="1"/>
        <v>0</v>
      </c>
      <c r="S6" s="47">
        <f t="shared" si="2"/>
        <v>0</v>
      </c>
      <c r="T6" s="20">
        <f t="shared" si="3"/>
        <v>1</v>
      </c>
      <c r="U6" s="20">
        <f t="shared" si="4"/>
        <v>0</v>
      </c>
      <c r="V6" s="20">
        <f t="shared" si="5"/>
        <v>0</v>
      </c>
      <c r="W6" s="20">
        <f t="shared" si="6"/>
        <v>0</v>
      </c>
      <c r="X6" s="54">
        <f t="shared" si="7"/>
        <v>0</v>
      </c>
      <c r="Y6" s="20">
        <f t="shared" si="8"/>
        <v>0</v>
      </c>
      <c r="Z6" s="20">
        <f t="shared" si="9"/>
        <v>0</v>
      </c>
      <c r="AA6" s="21">
        <f t="shared" si="10"/>
        <v>0</v>
      </c>
      <c r="AB6" s="21">
        <f t="shared" si="11"/>
        <v>5</v>
      </c>
    </row>
    <row r="7" spans="2:28" s="21" customFormat="1" ht="32.25" customHeight="1" x14ac:dyDescent="0.25">
      <c r="B7" s="19">
        <v>5</v>
      </c>
      <c r="C7" s="26" t="s">
        <v>152</v>
      </c>
      <c r="D7" s="26" t="str">
        <f>VLOOKUP(C7,Prijave!F:H,3,0)</f>
        <v>Bled</v>
      </c>
      <c r="E7" s="27"/>
      <c r="F7" s="28"/>
      <c r="G7" s="27"/>
      <c r="H7" s="28"/>
      <c r="I7" s="27"/>
      <c r="J7" s="28"/>
      <c r="K7" s="27"/>
      <c r="L7" s="28"/>
      <c r="M7" s="42"/>
      <c r="N7" s="43"/>
      <c r="O7" s="44"/>
      <c r="P7" s="51"/>
      <c r="Q7" s="20">
        <f t="shared" si="0"/>
        <v>0</v>
      </c>
      <c r="R7" s="47">
        <f t="shared" si="1"/>
        <v>0</v>
      </c>
      <c r="S7" s="47">
        <f t="shared" si="2"/>
        <v>0</v>
      </c>
      <c r="T7" s="20">
        <f t="shared" si="3"/>
        <v>1</v>
      </c>
      <c r="U7" s="20">
        <f t="shared" si="4"/>
        <v>0</v>
      </c>
      <c r="V7" s="20">
        <f t="shared" si="5"/>
        <v>0</v>
      </c>
      <c r="W7" s="20">
        <f t="shared" si="6"/>
        <v>0</v>
      </c>
      <c r="X7" s="20">
        <f t="shared" si="7"/>
        <v>0</v>
      </c>
      <c r="Y7" s="54">
        <f t="shared" si="8"/>
        <v>0</v>
      </c>
      <c r="Z7" s="20">
        <f t="shared" si="9"/>
        <v>0</v>
      </c>
      <c r="AA7" s="21">
        <f t="shared" si="10"/>
        <v>0</v>
      </c>
      <c r="AB7" s="21">
        <f t="shared" si="11"/>
        <v>5</v>
      </c>
    </row>
    <row r="8" spans="2:28" s="21" customFormat="1" ht="32.25" customHeight="1" x14ac:dyDescent="0.25">
      <c r="B8" s="19">
        <v>6</v>
      </c>
      <c r="C8" s="26" t="s">
        <v>153</v>
      </c>
      <c r="D8" s="26" t="str">
        <f>VLOOKUP(C8,Prijave!F:H,3,0)</f>
        <v>Škofja Loka</v>
      </c>
      <c r="E8" s="52"/>
      <c r="F8" s="53"/>
      <c r="G8" s="52"/>
      <c r="H8" s="53"/>
      <c r="I8" s="52"/>
      <c r="J8" s="53"/>
      <c r="K8" s="52"/>
      <c r="L8" s="53"/>
      <c r="M8" s="52"/>
      <c r="N8" s="53"/>
      <c r="O8" s="42"/>
      <c r="P8" s="43"/>
      <c r="Q8" s="20">
        <f t="shared" si="0"/>
        <v>0</v>
      </c>
      <c r="R8" s="47">
        <f t="shared" si="1"/>
        <v>0</v>
      </c>
      <c r="S8" s="47">
        <f t="shared" si="2"/>
        <v>0</v>
      </c>
      <c r="T8" s="20">
        <f t="shared" si="3"/>
        <v>1</v>
      </c>
      <c r="U8" s="20">
        <f t="shared" si="4"/>
        <v>0</v>
      </c>
      <c r="V8" s="20">
        <f t="shared" si="5"/>
        <v>0</v>
      </c>
      <c r="W8" s="20">
        <f t="shared" si="6"/>
        <v>0</v>
      </c>
      <c r="X8" s="20">
        <f t="shared" si="7"/>
        <v>0</v>
      </c>
      <c r="Y8" s="20">
        <f t="shared" si="8"/>
        <v>0</v>
      </c>
      <c r="Z8" s="54">
        <f t="shared" si="9"/>
        <v>0</v>
      </c>
      <c r="AA8" s="21">
        <f t="shared" si="10"/>
        <v>0</v>
      </c>
      <c r="AB8" s="21">
        <f t="shared" si="11"/>
        <v>5</v>
      </c>
    </row>
    <row r="11" spans="2:28" hidden="1" x14ac:dyDescent="0.35"/>
    <row r="12" spans="2:28" hidden="1" x14ac:dyDescent="0.35"/>
    <row r="13" spans="2:28" hidden="1" x14ac:dyDescent="0.35">
      <c r="C13" s="14" t="s">
        <v>181</v>
      </c>
      <c r="I13" s="17"/>
      <c r="J13" s="17">
        <v>1</v>
      </c>
      <c r="K13" s="17">
        <v>2</v>
      </c>
      <c r="L13" s="17">
        <v>3</v>
      </c>
      <c r="M13" s="17">
        <v>4</v>
      </c>
      <c r="N13" s="17">
        <v>5</v>
      </c>
      <c r="O13" s="17">
        <v>6</v>
      </c>
    </row>
    <row r="14" spans="2:28" hidden="1" x14ac:dyDescent="0.35">
      <c r="C14" s="14" t="s">
        <v>203</v>
      </c>
      <c r="E14" s="14">
        <v>1</v>
      </c>
      <c r="F14" s="14">
        <v>5</v>
      </c>
      <c r="G14" s="14" t="str">
        <f>E14&amp;F14</f>
        <v>15</v>
      </c>
      <c r="I14" s="17">
        <v>1</v>
      </c>
      <c r="J14" s="17"/>
      <c r="K14" s="17">
        <f>COUNTIF($G$14:$G$28,$I14&amp;K$13)</f>
        <v>1</v>
      </c>
      <c r="L14" s="17">
        <f>COUNTIF($G$14:$G$28,$I14&amp;L$13)</f>
        <v>1</v>
      </c>
      <c r="M14" s="17">
        <f>COUNTIF($G$14:$G$28,$I14&amp;M$13)</f>
        <v>1</v>
      </c>
      <c r="N14" s="17">
        <f>COUNTIF($G$14:$G$28,$I14&amp;N$13)</f>
        <v>1</v>
      </c>
      <c r="O14" s="17">
        <f>COUNTIF($G$14:$G$28,$I14&amp;O$13)</f>
        <v>1</v>
      </c>
    </row>
    <row r="15" spans="2:28" hidden="1" x14ac:dyDescent="0.35">
      <c r="C15" s="14" t="s">
        <v>202</v>
      </c>
      <c r="E15" s="14">
        <v>2</v>
      </c>
      <c r="F15" s="14">
        <v>4</v>
      </c>
      <c r="G15" s="14" t="str">
        <f t="shared" ref="G15:G28" si="12">E15&amp;F15</f>
        <v>24</v>
      </c>
      <c r="I15" s="17">
        <v>2</v>
      </c>
      <c r="J15" s="17"/>
      <c r="K15" s="17"/>
      <c r="L15" s="17">
        <f>COUNTIF($G$14:$G$28,$I15&amp;L$13)</f>
        <v>1</v>
      </c>
      <c r="M15" s="17">
        <f>COUNTIF($G$14:$G$28,$I15&amp;M$13)</f>
        <v>1</v>
      </c>
      <c r="N15" s="17">
        <f>COUNTIF($G$14:$G$28,$I15&amp;N$13)</f>
        <v>1</v>
      </c>
      <c r="O15" s="17">
        <f>COUNTIF($G$14:$G$28,$I15&amp;O$13)</f>
        <v>1</v>
      </c>
    </row>
    <row r="16" spans="2:28" hidden="1" x14ac:dyDescent="0.35">
      <c r="C16" s="14" t="s">
        <v>204</v>
      </c>
      <c r="E16" s="14">
        <v>3</v>
      </c>
      <c r="F16" s="14">
        <v>6</v>
      </c>
      <c r="G16" s="14" t="str">
        <f t="shared" si="12"/>
        <v>36</v>
      </c>
      <c r="I16" s="17">
        <v>3</v>
      </c>
      <c r="J16" s="17"/>
      <c r="K16" s="17"/>
      <c r="L16" s="17"/>
      <c r="M16" s="17">
        <f>COUNTIF($G$14:$G$28,$I16&amp;M$13)</f>
        <v>1</v>
      </c>
      <c r="N16" s="17">
        <f>COUNTIF($G$14:$G$28,$I16&amp;N$13)</f>
        <v>1</v>
      </c>
      <c r="O16" s="17">
        <f>COUNTIF($G$14:$G$28,$I16&amp;O$13)</f>
        <v>1</v>
      </c>
    </row>
    <row r="17" spans="3:15" hidden="1" x14ac:dyDescent="0.35">
      <c r="C17" s="14" t="s">
        <v>205</v>
      </c>
      <c r="E17" s="14">
        <v>1</v>
      </c>
      <c r="F17" s="14">
        <v>3</v>
      </c>
      <c r="G17" s="14" t="str">
        <f t="shared" si="12"/>
        <v>13</v>
      </c>
      <c r="I17" s="17">
        <v>4</v>
      </c>
      <c r="J17" s="17"/>
      <c r="K17" s="17"/>
      <c r="L17" s="17"/>
      <c r="M17" s="17"/>
      <c r="N17" s="17">
        <f>COUNTIF($G$14:$G$28,$I17&amp;N$13)</f>
        <v>1</v>
      </c>
      <c r="O17" s="17">
        <f>COUNTIF($G$14:$G$28,$I17&amp;O$13)</f>
        <v>1</v>
      </c>
    </row>
    <row r="18" spans="3:15" hidden="1" x14ac:dyDescent="0.35">
      <c r="C18" s="14" t="s">
        <v>206</v>
      </c>
      <c r="E18" s="14">
        <v>2</v>
      </c>
      <c r="F18" s="14">
        <v>5</v>
      </c>
      <c r="G18" s="14" t="str">
        <f t="shared" si="12"/>
        <v>25</v>
      </c>
      <c r="I18" s="17">
        <v>5</v>
      </c>
      <c r="J18" s="17"/>
      <c r="K18" s="17"/>
      <c r="L18" s="17"/>
      <c r="M18" s="17"/>
      <c r="N18" s="17"/>
      <c r="O18" s="17">
        <f>COUNTIF($G$14:$G$28,$I18&amp;O$13)</f>
        <v>1</v>
      </c>
    </row>
    <row r="19" spans="3:15" hidden="1" x14ac:dyDescent="0.35">
      <c r="C19" s="14" t="s">
        <v>207</v>
      </c>
      <c r="E19" s="14">
        <v>4</v>
      </c>
      <c r="F19" s="14">
        <v>6</v>
      </c>
      <c r="G19" s="14" t="str">
        <f t="shared" si="12"/>
        <v>46</v>
      </c>
      <c r="I19" s="17">
        <v>6</v>
      </c>
      <c r="J19" s="17"/>
      <c r="K19" s="17"/>
      <c r="L19" s="17"/>
      <c r="M19" s="17"/>
      <c r="N19" s="17"/>
      <c r="O19" s="17"/>
    </row>
    <row r="20" spans="3:15" hidden="1" x14ac:dyDescent="0.35">
      <c r="C20" s="14" t="s">
        <v>208</v>
      </c>
      <c r="E20" s="14">
        <v>1</v>
      </c>
      <c r="F20" s="14">
        <v>6</v>
      </c>
      <c r="G20" s="14" t="str">
        <f t="shared" si="12"/>
        <v>16</v>
      </c>
    </row>
    <row r="21" spans="3:15" hidden="1" x14ac:dyDescent="0.35">
      <c r="C21" s="14" t="s">
        <v>209</v>
      </c>
      <c r="E21" s="14">
        <v>2</v>
      </c>
      <c r="F21" s="14">
        <v>3</v>
      </c>
      <c r="G21" s="14" t="str">
        <f t="shared" si="12"/>
        <v>23</v>
      </c>
    </row>
    <row r="22" spans="3:15" hidden="1" x14ac:dyDescent="0.35">
      <c r="C22" s="14" t="s">
        <v>210</v>
      </c>
      <c r="E22" s="14">
        <v>4</v>
      </c>
      <c r="F22" s="14">
        <v>5</v>
      </c>
      <c r="G22" s="14" t="str">
        <f t="shared" si="12"/>
        <v>45</v>
      </c>
    </row>
    <row r="23" spans="3:15" hidden="1" x14ac:dyDescent="0.35">
      <c r="C23" s="14" t="s">
        <v>211</v>
      </c>
      <c r="E23" s="14">
        <v>1</v>
      </c>
      <c r="F23" s="14">
        <v>4</v>
      </c>
      <c r="G23" s="14" t="str">
        <f t="shared" si="12"/>
        <v>14</v>
      </c>
    </row>
    <row r="24" spans="3:15" hidden="1" x14ac:dyDescent="0.35">
      <c r="C24" s="14" t="s">
        <v>212</v>
      </c>
      <c r="E24" s="14">
        <v>2</v>
      </c>
      <c r="F24" s="14">
        <v>6</v>
      </c>
      <c r="G24" s="14" t="str">
        <f t="shared" si="12"/>
        <v>26</v>
      </c>
    </row>
    <row r="25" spans="3:15" hidden="1" x14ac:dyDescent="0.35">
      <c r="C25" s="14" t="s">
        <v>213</v>
      </c>
      <c r="E25" s="14">
        <v>3</v>
      </c>
      <c r="F25" s="14">
        <v>5</v>
      </c>
      <c r="G25" s="14" t="str">
        <f t="shared" si="12"/>
        <v>35</v>
      </c>
    </row>
    <row r="26" spans="3:15" hidden="1" x14ac:dyDescent="0.35">
      <c r="C26" s="14" t="s">
        <v>214</v>
      </c>
      <c r="E26" s="14">
        <v>1</v>
      </c>
      <c r="F26" s="14">
        <v>2</v>
      </c>
      <c r="G26" s="14" t="str">
        <f t="shared" si="12"/>
        <v>12</v>
      </c>
    </row>
    <row r="27" spans="3:15" hidden="1" x14ac:dyDescent="0.35">
      <c r="C27" s="14" t="s">
        <v>215</v>
      </c>
      <c r="E27" s="14">
        <v>3</v>
      </c>
      <c r="F27" s="14">
        <v>4</v>
      </c>
      <c r="G27" s="14" t="str">
        <f t="shared" si="12"/>
        <v>34</v>
      </c>
    </row>
    <row r="28" spans="3:15" hidden="1" x14ac:dyDescent="0.35">
      <c r="C28" s="14" t="s">
        <v>216</v>
      </c>
      <c r="E28" s="14">
        <v>5</v>
      </c>
      <c r="F28" s="14">
        <v>6</v>
      </c>
      <c r="G28" s="14" t="str">
        <f t="shared" si="12"/>
        <v>56</v>
      </c>
    </row>
    <row r="29" spans="3:15" hidden="1" x14ac:dyDescent="0.35"/>
  </sheetData>
  <mergeCells count="14">
    <mergeCell ref="R2:S2"/>
    <mergeCell ref="O8:P8"/>
    <mergeCell ref="E3:F3"/>
    <mergeCell ref="O2:P2"/>
    <mergeCell ref="M2:N2"/>
    <mergeCell ref="K2:L2"/>
    <mergeCell ref="I2:J2"/>
    <mergeCell ref="G2:H2"/>
    <mergeCell ref="E2:F2"/>
    <mergeCell ref="B2:C2"/>
    <mergeCell ref="G4:H4"/>
    <mergeCell ref="I5:J5"/>
    <mergeCell ref="K6:L6"/>
    <mergeCell ref="M7:N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&amp;C&amp;F // 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B2:AA29"/>
  <sheetViews>
    <sheetView zoomScale="85" zoomScaleNormal="85" workbookViewId="0">
      <selection activeCell="Q4" sqref="Q4"/>
    </sheetView>
  </sheetViews>
  <sheetFormatPr defaultRowHeight="21" x14ac:dyDescent="0.35"/>
  <cols>
    <col min="1" max="1" width="1" style="14" customWidth="1"/>
    <col min="2" max="2" width="4.5703125" style="15" customWidth="1"/>
    <col min="3" max="3" width="22.7109375" style="14" bestFit="1" customWidth="1"/>
    <col min="4" max="4" width="17.28515625" style="14" bestFit="1" customWidth="1"/>
    <col min="5" max="16" width="6" style="14" customWidth="1"/>
    <col min="17" max="17" width="11.85546875" style="14" customWidth="1"/>
    <col min="18" max="19" width="6.85546875" style="14" customWidth="1"/>
    <col min="20" max="20" width="10.7109375" style="14" customWidth="1"/>
    <col min="21" max="26" width="9.140625" style="14" hidden="1" customWidth="1"/>
    <col min="27" max="27" width="14" style="14" hidden="1" customWidth="1"/>
    <col min="28" max="28" width="0" style="14" hidden="1" customWidth="1"/>
    <col min="29" max="16384" width="9.140625" style="14"/>
  </cols>
  <sheetData>
    <row r="2" spans="2:27" s="21" customFormat="1" ht="32.25" customHeight="1" x14ac:dyDescent="0.25">
      <c r="B2" s="23" t="s">
        <v>155</v>
      </c>
      <c r="C2" s="39"/>
      <c r="D2" s="83" t="s">
        <v>51</v>
      </c>
      <c r="E2" s="34">
        <v>1</v>
      </c>
      <c r="F2" s="35"/>
      <c r="G2" s="34">
        <v>2</v>
      </c>
      <c r="H2" s="35"/>
      <c r="I2" s="34">
        <v>3</v>
      </c>
      <c r="J2" s="35"/>
      <c r="K2" s="34">
        <v>4</v>
      </c>
      <c r="L2" s="35"/>
      <c r="M2" s="34">
        <v>5</v>
      </c>
      <c r="N2" s="35"/>
      <c r="O2" s="34">
        <v>6</v>
      </c>
      <c r="P2" s="40"/>
      <c r="Q2" s="36" t="s">
        <v>145</v>
      </c>
      <c r="R2" s="41" t="s">
        <v>146</v>
      </c>
      <c r="S2" s="41"/>
      <c r="T2" s="36" t="s">
        <v>147</v>
      </c>
      <c r="U2" s="20">
        <v>1</v>
      </c>
      <c r="V2" s="20">
        <v>1</v>
      </c>
      <c r="W2" s="20">
        <v>2</v>
      </c>
      <c r="X2" s="20">
        <v>3</v>
      </c>
      <c r="Y2" s="20">
        <v>4</v>
      </c>
      <c r="Z2" s="20">
        <v>5</v>
      </c>
      <c r="AA2" s="21" t="s">
        <v>157</v>
      </c>
    </row>
    <row r="3" spans="2:27" s="21" customFormat="1" ht="32.25" customHeight="1" x14ac:dyDescent="0.25">
      <c r="B3" s="19">
        <v>1</v>
      </c>
      <c r="C3" s="26" t="s">
        <v>148</v>
      </c>
      <c r="D3" s="26" t="str">
        <f>VLOOKUP(C3,Prijave!F:H,3,0)</f>
        <v>Škofja Loka</v>
      </c>
      <c r="E3" s="42"/>
      <c r="F3" s="43"/>
      <c r="G3" s="44"/>
      <c r="H3" s="45"/>
      <c r="I3" s="27"/>
      <c r="J3" s="28"/>
      <c r="K3" s="27"/>
      <c r="L3" s="28"/>
      <c r="M3" s="27"/>
      <c r="N3" s="28"/>
      <c r="O3" s="27"/>
      <c r="P3" s="46"/>
      <c r="Q3" s="20">
        <f>SUM(V3:Z3)</f>
        <v>0</v>
      </c>
      <c r="R3" s="47">
        <f>E3+G3+I3+K3+M3+O3</f>
        <v>0</v>
      </c>
      <c r="S3" s="47">
        <f>F3+H3+J3+L3+N3+P3</f>
        <v>0</v>
      </c>
      <c r="T3" s="20">
        <f>RANK(AA3,$AA$3:$AA$8,0)</f>
        <v>1</v>
      </c>
      <c r="U3" s="54">
        <f>IF(E3&gt;F3,1,0)</f>
        <v>0</v>
      </c>
      <c r="V3" s="20">
        <f>IF(G3&gt;H3,1,0)</f>
        <v>0</v>
      </c>
      <c r="W3" s="20">
        <f>IF(I3&gt;J3,1,0)</f>
        <v>0</v>
      </c>
      <c r="X3" s="20">
        <f>IF(K3&gt;L3,1,0)</f>
        <v>0</v>
      </c>
      <c r="Y3" s="20">
        <f>IF(M3&gt;N3,1,0)</f>
        <v>0</v>
      </c>
      <c r="Z3" s="20">
        <f>IF(O3&gt;P3,1,0)</f>
        <v>0</v>
      </c>
      <c r="AA3" s="21">
        <f>Q3*100+R3*10+S3</f>
        <v>0</v>
      </c>
    </row>
    <row r="4" spans="2:27" s="21" customFormat="1" ht="32.25" customHeight="1" x14ac:dyDescent="0.25">
      <c r="B4" s="19">
        <v>2</v>
      </c>
      <c r="C4" s="26" t="s">
        <v>149</v>
      </c>
      <c r="D4" s="26" t="str">
        <f>VLOOKUP(C4,Prijave!F:H,3,0)</f>
        <v>Bled</v>
      </c>
      <c r="E4" s="48"/>
      <c r="F4" s="49"/>
      <c r="G4" s="42"/>
      <c r="H4" s="43"/>
      <c r="I4" s="48"/>
      <c r="J4" s="49"/>
      <c r="K4" s="48"/>
      <c r="L4" s="49"/>
      <c r="M4" s="48"/>
      <c r="N4" s="49"/>
      <c r="O4" s="48"/>
      <c r="P4" s="50"/>
      <c r="Q4" s="20">
        <f t="shared" ref="Q4:Q8" si="0">SUM(V4:Z4)</f>
        <v>0</v>
      </c>
      <c r="R4" s="47">
        <f t="shared" ref="R4:S8" si="1">E4+G4+I4+K4+M4+O4</f>
        <v>0</v>
      </c>
      <c r="S4" s="47">
        <f t="shared" si="1"/>
        <v>0</v>
      </c>
      <c r="T4" s="20">
        <f t="shared" ref="T4:T8" si="2">RANK(AA4,$AA$3:$AA$8,0)</f>
        <v>1</v>
      </c>
      <c r="U4" s="20">
        <f t="shared" ref="U4:U8" si="3">IF(E4&gt;F4,1,0)</f>
        <v>0</v>
      </c>
      <c r="V4" s="54">
        <f t="shared" ref="V4:V8" si="4">IF(G4&gt;H4,1,0)</f>
        <v>0</v>
      </c>
      <c r="W4" s="20">
        <f t="shared" ref="W4:W8" si="5">IF(I4&gt;J4,1,0)</f>
        <v>0</v>
      </c>
      <c r="X4" s="20">
        <f t="shared" ref="X4:X8" si="6">IF(K4&gt;L4,1,0)</f>
        <v>0</v>
      </c>
      <c r="Y4" s="20">
        <f t="shared" ref="Y4:Y8" si="7">IF(M4&gt;N4,1,0)</f>
        <v>0</v>
      </c>
      <c r="Z4" s="20">
        <f t="shared" ref="Z4:Z8" si="8">IF(O4&gt;P4,1,0)</f>
        <v>0</v>
      </c>
      <c r="AA4" s="21">
        <f t="shared" ref="AA4:AA8" si="9">Q4*100+R4*10+S4</f>
        <v>0</v>
      </c>
    </row>
    <row r="5" spans="2:27" s="21" customFormat="1" ht="32.25" customHeight="1" x14ac:dyDescent="0.25">
      <c r="B5" s="19">
        <v>3</v>
      </c>
      <c r="C5" s="26" t="s">
        <v>150</v>
      </c>
      <c r="D5" s="26" t="str">
        <f>VLOOKUP(C5,Prijave!F:H,3,0)</f>
        <v>Bled</v>
      </c>
      <c r="E5" s="27"/>
      <c r="F5" s="28"/>
      <c r="G5" s="27"/>
      <c r="H5" s="28"/>
      <c r="I5" s="42"/>
      <c r="J5" s="43"/>
      <c r="K5" s="44"/>
      <c r="L5" s="45"/>
      <c r="M5" s="27"/>
      <c r="N5" s="28"/>
      <c r="O5" s="27"/>
      <c r="P5" s="46"/>
      <c r="Q5" s="20">
        <f t="shared" si="0"/>
        <v>0</v>
      </c>
      <c r="R5" s="47">
        <f t="shared" si="1"/>
        <v>0</v>
      </c>
      <c r="S5" s="47">
        <f t="shared" si="1"/>
        <v>0</v>
      </c>
      <c r="T5" s="20">
        <f t="shared" si="2"/>
        <v>1</v>
      </c>
      <c r="U5" s="20">
        <f t="shared" si="3"/>
        <v>0</v>
      </c>
      <c r="V5" s="20">
        <f t="shared" si="4"/>
        <v>0</v>
      </c>
      <c r="W5" s="54">
        <f t="shared" si="5"/>
        <v>0</v>
      </c>
      <c r="X5" s="20">
        <f t="shared" si="6"/>
        <v>0</v>
      </c>
      <c r="Y5" s="20">
        <f t="shared" si="7"/>
        <v>0</v>
      </c>
      <c r="Z5" s="20">
        <f t="shared" si="8"/>
        <v>0</v>
      </c>
      <c r="AA5" s="21">
        <f t="shared" si="9"/>
        <v>0</v>
      </c>
    </row>
    <row r="6" spans="2:27" s="21" customFormat="1" ht="32.25" customHeight="1" x14ac:dyDescent="0.25">
      <c r="B6" s="19">
        <v>4</v>
      </c>
      <c r="C6" s="26" t="s">
        <v>151</v>
      </c>
      <c r="D6" s="26" t="str">
        <f>VLOOKUP(C6,Prijave!F:H,3,0)</f>
        <v>Bled</v>
      </c>
      <c r="E6" s="48"/>
      <c r="F6" s="49"/>
      <c r="G6" s="48"/>
      <c r="H6" s="49"/>
      <c r="I6" s="48"/>
      <c r="J6" s="49"/>
      <c r="K6" s="42"/>
      <c r="L6" s="43"/>
      <c r="M6" s="48"/>
      <c r="N6" s="49"/>
      <c r="O6" s="48"/>
      <c r="P6" s="50"/>
      <c r="Q6" s="20">
        <f t="shared" si="0"/>
        <v>0</v>
      </c>
      <c r="R6" s="47">
        <f t="shared" si="1"/>
        <v>0</v>
      </c>
      <c r="S6" s="47">
        <f t="shared" si="1"/>
        <v>0</v>
      </c>
      <c r="T6" s="20">
        <f t="shared" si="2"/>
        <v>1</v>
      </c>
      <c r="U6" s="20">
        <f t="shared" si="3"/>
        <v>0</v>
      </c>
      <c r="V6" s="20">
        <f t="shared" si="4"/>
        <v>0</v>
      </c>
      <c r="W6" s="20">
        <f t="shared" si="5"/>
        <v>0</v>
      </c>
      <c r="X6" s="54">
        <f t="shared" si="6"/>
        <v>0</v>
      </c>
      <c r="Y6" s="20">
        <f t="shared" si="7"/>
        <v>0</v>
      </c>
      <c r="Z6" s="20">
        <f t="shared" si="8"/>
        <v>0</v>
      </c>
      <c r="AA6" s="21">
        <f t="shared" si="9"/>
        <v>0</v>
      </c>
    </row>
    <row r="7" spans="2:27" s="21" customFormat="1" ht="32.25" customHeight="1" x14ac:dyDescent="0.25">
      <c r="B7" s="19">
        <v>5</v>
      </c>
      <c r="C7" s="26" t="s">
        <v>152</v>
      </c>
      <c r="D7" s="26" t="str">
        <f>VLOOKUP(C7,Prijave!F:H,3,0)</f>
        <v>Bled</v>
      </c>
      <c r="E7" s="27"/>
      <c r="F7" s="28"/>
      <c r="G7" s="27"/>
      <c r="H7" s="28"/>
      <c r="I7" s="27"/>
      <c r="J7" s="28"/>
      <c r="K7" s="27"/>
      <c r="L7" s="28"/>
      <c r="M7" s="42"/>
      <c r="N7" s="43"/>
      <c r="O7" s="44"/>
      <c r="P7" s="51"/>
      <c r="Q7" s="20">
        <f t="shared" si="0"/>
        <v>0</v>
      </c>
      <c r="R7" s="47">
        <f t="shared" si="1"/>
        <v>0</v>
      </c>
      <c r="S7" s="47">
        <f t="shared" si="1"/>
        <v>0</v>
      </c>
      <c r="T7" s="20">
        <f t="shared" si="2"/>
        <v>1</v>
      </c>
      <c r="U7" s="20">
        <f t="shared" si="3"/>
        <v>0</v>
      </c>
      <c r="V7" s="20">
        <f t="shared" si="4"/>
        <v>0</v>
      </c>
      <c r="W7" s="20">
        <f t="shared" si="5"/>
        <v>0</v>
      </c>
      <c r="X7" s="20">
        <f t="shared" si="6"/>
        <v>0</v>
      </c>
      <c r="Y7" s="54">
        <f t="shared" si="7"/>
        <v>0</v>
      </c>
      <c r="Z7" s="20">
        <f t="shared" si="8"/>
        <v>0</v>
      </c>
      <c r="AA7" s="21">
        <f t="shared" si="9"/>
        <v>0</v>
      </c>
    </row>
    <row r="8" spans="2:27" s="21" customFormat="1" ht="32.25" customHeight="1" x14ac:dyDescent="0.25">
      <c r="B8" s="19">
        <v>6</v>
      </c>
      <c r="C8" s="26" t="s">
        <v>156</v>
      </c>
      <c r="D8" s="26" t="str">
        <f>VLOOKUP(C8,Prijave!F:H,3,0)</f>
        <v>Bled</v>
      </c>
      <c r="E8" s="52"/>
      <c r="F8" s="53"/>
      <c r="G8" s="52"/>
      <c r="H8" s="53"/>
      <c r="I8" s="52"/>
      <c r="J8" s="53"/>
      <c r="K8" s="52"/>
      <c r="L8" s="53"/>
      <c r="M8" s="52"/>
      <c r="N8" s="53"/>
      <c r="O8" s="42"/>
      <c r="P8" s="43"/>
      <c r="Q8" s="20">
        <f t="shared" si="0"/>
        <v>0</v>
      </c>
      <c r="R8" s="47">
        <f t="shared" si="1"/>
        <v>0</v>
      </c>
      <c r="S8" s="47">
        <f t="shared" si="1"/>
        <v>0</v>
      </c>
      <c r="T8" s="20">
        <f t="shared" si="2"/>
        <v>1</v>
      </c>
      <c r="U8" s="20">
        <f t="shared" si="3"/>
        <v>0</v>
      </c>
      <c r="V8" s="20">
        <f t="shared" si="4"/>
        <v>0</v>
      </c>
      <c r="W8" s="20">
        <f t="shared" si="5"/>
        <v>0</v>
      </c>
      <c r="X8" s="20">
        <f t="shared" si="6"/>
        <v>0</v>
      </c>
      <c r="Y8" s="20">
        <f t="shared" si="7"/>
        <v>0</v>
      </c>
      <c r="Z8" s="54">
        <f t="shared" si="8"/>
        <v>0</v>
      </c>
      <c r="AA8" s="21">
        <f t="shared" si="9"/>
        <v>0</v>
      </c>
    </row>
    <row r="11" spans="2:27" hidden="1" x14ac:dyDescent="0.35"/>
    <row r="12" spans="2:27" hidden="1" x14ac:dyDescent="0.35"/>
    <row r="13" spans="2:27" hidden="1" x14ac:dyDescent="0.35">
      <c r="D13" s="14" t="s">
        <v>181</v>
      </c>
      <c r="I13" s="17"/>
      <c r="J13" s="17">
        <v>1</v>
      </c>
      <c r="K13" s="17">
        <v>2</v>
      </c>
      <c r="L13" s="17">
        <v>3</v>
      </c>
      <c r="M13" s="17">
        <v>4</v>
      </c>
      <c r="N13" s="17">
        <v>5</v>
      </c>
      <c r="O13" s="17">
        <v>6</v>
      </c>
    </row>
    <row r="14" spans="2:27" hidden="1" x14ac:dyDescent="0.35">
      <c r="D14" s="14" t="s">
        <v>203</v>
      </c>
      <c r="E14" s="14">
        <v>1</v>
      </c>
      <c r="F14" s="14">
        <v>5</v>
      </c>
      <c r="G14" s="14" t="str">
        <f>E14&amp;F14</f>
        <v>15</v>
      </c>
      <c r="I14" s="17">
        <v>1</v>
      </c>
      <c r="J14" s="17"/>
      <c r="K14" s="17">
        <f>COUNTIF($G$14:$G$28,$I14&amp;K$13)</f>
        <v>1</v>
      </c>
      <c r="L14" s="17">
        <f>COUNTIF($G$14:$G$28,$I14&amp;L$13)</f>
        <v>1</v>
      </c>
      <c r="M14" s="17">
        <f>COUNTIF($G$14:$G$28,$I14&amp;M$13)</f>
        <v>1</v>
      </c>
      <c r="N14" s="17">
        <f>COUNTIF($G$14:$G$28,$I14&amp;N$13)</f>
        <v>1</v>
      </c>
      <c r="O14" s="17">
        <f>COUNTIF($G$14:$G$28,$I14&amp;O$13)</f>
        <v>1</v>
      </c>
    </row>
    <row r="15" spans="2:27" hidden="1" x14ac:dyDescent="0.35">
      <c r="D15" s="14" t="s">
        <v>202</v>
      </c>
      <c r="E15" s="14">
        <v>2</v>
      </c>
      <c r="F15" s="14">
        <v>4</v>
      </c>
      <c r="G15" s="14" t="str">
        <f t="shared" ref="G15:G28" si="10">E15&amp;F15</f>
        <v>24</v>
      </c>
      <c r="I15" s="17">
        <v>2</v>
      </c>
      <c r="J15" s="17"/>
      <c r="K15" s="17"/>
      <c r="L15" s="17">
        <f>COUNTIF($G$14:$G$28,$I15&amp;L$13)</f>
        <v>1</v>
      </c>
      <c r="M15" s="17">
        <f>COUNTIF($G$14:$G$28,$I15&amp;M$13)</f>
        <v>1</v>
      </c>
      <c r="N15" s="17">
        <f>COUNTIF($G$14:$G$28,$I15&amp;N$13)</f>
        <v>1</v>
      </c>
      <c r="O15" s="17">
        <f>COUNTIF($G$14:$G$28,$I15&amp;O$13)</f>
        <v>1</v>
      </c>
    </row>
    <row r="16" spans="2:27" hidden="1" x14ac:dyDescent="0.35">
      <c r="D16" s="14" t="s">
        <v>204</v>
      </c>
      <c r="E16" s="14">
        <v>3</v>
      </c>
      <c r="F16" s="14">
        <v>6</v>
      </c>
      <c r="G16" s="14" t="str">
        <f t="shared" si="10"/>
        <v>36</v>
      </c>
      <c r="I16" s="17">
        <v>3</v>
      </c>
      <c r="J16" s="17"/>
      <c r="K16" s="17"/>
      <c r="L16" s="17"/>
      <c r="M16" s="17">
        <f>COUNTIF($G$14:$G$28,$I16&amp;M$13)</f>
        <v>1</v>
      </c>
      <c r="N16" s="17">
        <f>COUNTIF($G$14:$G$28,$I16&amp;N$13)</f>
        <v>1</v>
      </c>
      <c r="O16" s="17">
        <f>COUNTIF($G$14:$G$28,$I16&amp;O$13)</f>
        <v>1</v>
      </c>
    </row>
    <row r="17" spans="4:15" hidden="1" x14ac:dyDescent="0.35">
      <c r="D17" s="14" t="s">
        <v>205</v>
      </c>
      <c r="E17" s="14">
        <v>1</v>
      </c>
      <c r="F17" s="14">
        <v>3</v>
      </c>
      <c r="G17" s="14" t="str">
        <f t="shared" si="10"/>
        <v>13</v>
      </c>
      <c r="I17" s="17">
        <v>4</v>
      </c>
      <c r="J17" s="17"/>
      <c r="K17" s="17"/>
      <c r="L17" s="17"/>
      <c r="M17" s="17"/>
      <c r="N17" s="17">
        <f>COUNTIF($G$14:$G$28,$I17&amp;N$13)</f>
        <v>1</v>
      </c>
      <c r="O17" s="17">
        <f>COUNTIF($G$14:$G$28,$I17&amp;O$13)</f>
        <v>1</v>
      </c>
    </row>
    <row r="18" spans="4:15" hidden="1" x14ac:dyDescent="0.35">
      <c r="D18" s="14" t="s">
        <v>206</v>
      </c>
      <c r="E18" s="14">
        <v>2</v>
      </c>
      <c r="F18" s="14">
        <v>5</v>
      </c>
      <c r="G18" s="14" t="str">
        <f t="shared" si="10"/>
        <v>25</v>
      </c>
      <c r="I18" s="17">
        <v>5</v>
      </c>
      <c r="J18" s="17"/>
      <c r="K18" s="17"/>
      <c r="L18" s="17"/>
      <c r="M18" s="17"/>
      <c r="N18" s="17"/>
      <c r="O18" s="17">
        <f>COUNTIF($G$14:$G$28,$I18&amp;O$13)</f>
        <v>1</v>
      </c>
    </row>
    <row r="19" spans="4:15" hidden="1" x14ac:dyDescent="0.35">
      <c r="D19" s="14" t="s">
        <v>207</v>
      </c>
      <c r="E19" s="14">
        <v>4</v>
      </c>
      <c r="F19" s="14">
        <v>6</v>
      </c>
      <c r="G19" s="14" t="str">
        <f t="shared" si="10"/>
        <v>46</v>
      </c>
      <c r="I19" s="17">
        <v>6</v>
      </c>
      <c r="J19" s="17"/>
      <c r="K19" s="17"/>
      <c r="L19" s="17"/>
      <c r="M19" s="17"/>
      <c r="N19" s="17"/>
      <c r="O19" s="17"/>
    </row>
    <row r="20" spans="4:15" hidden="1" x14ac:dyDescent="0.35">
      <c r="D20" s="14" t="s">
        <v>208</v>
      </c>
      <c r="E20" s="14">
        <v>1</v>
      </c>
      <c r="F20" s="14">
        <v>6</v>
      </c>
      <c r="G20" s="14" t="str">
        <f t="shared" si="10"/>
        <v>16</v>
      </c>
    </row>
    <row r="21" spans="4:15" hidden="1" x14ac:dyDescent="0.35">
      <c r="D21" s="14" t="s">
        <v>209</v>
      </c>
      <c r="E21" s="14">
        <v>2</v>
      </c>
      <c r="F21" s="14">
        <v>3</v>
      </c>
      <c r="G21" s="14" t="str">
        <f t="shared" si="10"/>
        <v>23</v>
      </c>
    </row>
    <row r="22" spans="4:15" hidden="1" x14ac:dyDescent="0.35">
      <c r="D22" s="14" t="s">
        <v>210</v>
      </c>
      <c r="E22" s="14">
        <v>4</v>
      </c>
      <c r="F22" s="14">
        <v>5</v>
      </c>
      <c r="G22" s="14" t="str">
        <f t="shared" si="10"/>
        <v>45</v>
      </c>
    </row>
    <row r="23" spans="4:15" hidden="1" x14ac:dyDescent="0.35">
      <c r="D23" s="14" t="s">
        <v>211</v>
      </c>
      <c r="E23" s="14">
        <v>1</v>
      </c>
      <c r="F23" s="14">
        <v>4</v>
      </c>
      <c r="G23" s="14" t="str">
        <f t="shared" si="10"/>
        <v>14</v>
      </c>
    </row>
    <row r="24" spans="4:15" hidden="1" x14ac:dyDescent="0.35">
      <c r="D24" s="14" t="s">
        <v>212</v>
      </c>
      <c r="E24" s="14">
        <v>2</v>
      </c>
      <c r="F24" s="14">
        <v>6</v>
      </c>
      <c r="G24" s="14" t="str">
        <f t="shared" si="10"/>
        <v>26</v>
      </c>
    </row>
    <row r="25" spans="4:15" hidden="1" x14ac:dyDescent="0.35">
      <c r="D25" s="14" t="s">
        <v>213</v>
      </c>
      <c r="E25" s="14">
        <v>3</v>
      </c>
      <c r="F25" s="14">
        <v>5</v>
      </c>
      <c r="G25" s="14" t="str">
        <f t="shared" si="10"/>
        <v>35</v>
      </c>
    </row>
    <row r="26" spans="4:15" hidden="1" x14ac:dyDescent="0.35">
      <c r="D26" s="14" t="s">
        <v>214</v>
      </c>
      <c r="E26" s="14">
        <v>1</v>
      </c>
      <c r="F26" s="14">
        <v>2</v>
      </c>
      <c r="G26" s="14" t="str">
        <f t="shared" si="10"/>
        <v>12</v>
      </c>
    </row>
    <row r="27" spans="4:15" hidden="1" x14ac:dyDescent="0.35">
      <c r="D27" s="14" t="s">
        <v>215</v>
      </c>
      <c r="E27" s="14">
        <v>3</v>
      </c>
      <c r="F27" s="14">
        <v>4</v>
      </c>
      <c r="G27" s="14" t="str">
        <f t="shared" si="10"/>
        <v>34</v>
      </c>
    </row>
    <row r="28" spans="4:15" hidden="1" x14ac:dyDescent="0.35">
      <c r="D28" s="14" t="s">
        <v>216</v>
      </c>
      <c r="E28" s="14">
        <v>5</v>
      </c>
      <c r="F28" s="14">
        <v>6</v>
      </c>
      <c r="G28" s="14" t="str">
        <f t="shared" si="10"/>
        <v>56</v>
      </c>
    </row>
    <row r="29" spans="4:15" hidden="1" x14ac:dyDescent="0.35"/>
  </sheetData>
  <mergeCells count="14">
    <mergeCell ref="O8:P8"/>
    <mergeCell ref="R2:S2"/>
    <mergeCell ref="E3:F3"/>
    <mergeCell ref="G4:H4"/>
    <mergeCell ref="I5:J5"/>
    <mergeCell ref="K6:L6"/>
    <mergeCell ref="M7:N7"/>
    <mergeCell ref="B2:C2"/>
    <mergeCell ref="E2:F2"/>
    <mergeCell ref="G2:H2"/>
    <mergeCell ref="I2:J2"/>
    <mergeCell ref="K2:L2"/>
    <mergeCell ref="M2:N2"/>
    <mergeCell ref="O2:P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&amp;C&amp;F // 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B2:AA20"/>
  <sheetViews>
    <sheetView zoomScale="85" zoomScaleNormal="85" workbookViewId="0">
      <selection activeCell="Q4" sqref="Q4"/>
    </sheetView>
  </sheetViews>
  <sheetFormatPr defaultRowHeight="21" x14ac:dyDescent="0.35"/>
  <cols>
    <col min="1" max="1" width="1.7109375" style="14" customWidth="1"/>
    <col min="2" max="2" width="4.140625" style="15" customWidth="1"/>
    <col min="3" max="3" width="22.7109375" style="14" bestFit="1" customWidth="1"/>
    <col min="4" max="4" width="18.140625" style="14" bestFit="1" customWidth="1"/>
    <col min="5" max="14" width="6.42578125" style="14" customWidth="1"/>
    <col min="15" max="15" width="12.5703125" style="14" customWidth="1"/>
    <col min="16" max="17" width="7.7109375" style="14" customWidth="1"/>
    <col min="18" max="18" width="9.85546875" style="14" customWidth="1"/>
    <col min="19" max="24" width="10" style="14" hidden="1" customWidth="1"/>
    <col min="25" max="26" width="9.140625" style="14" customWidth="1"/>
    <col min="27" max="27" width="14" style="14" customWidth="1"/>
    <col min="28" max="16384" width="9.140625" style="14"/>
  </cols>
  <sheetData>
    <row r="2" spans="2:24" s="21" customFormat="1" ht="32.25" customHeight="1" x14ac:dyDescent="0.25">
      <c r="B2" s="23" t="s">
        <v>154</v>
      </c>
      <c r="C2" s="39"/>
      <c r="D2" s="83" t="s">
        <v>51</v>
      </c>
      <c r="E2" s="34">
        <v>1</v>
      </c>
      <c r="F2" s="35"/>
      <c r="G2" s="34">
        <v>2</v>
      </c>
      <c r="H2" s="35"/>
      <c r="I2" s="34">
        <v>3</v>
      </c>
      <c r="J2" s="35"/>
      <c r="K2" s="34">
        <v>4</v>
      </c>
      <c r="L2" s="35"/>
      <c r="M2" s="34">
        <v>5</v>
      </c>
      <c r="N2" s="35"/>
      <c r="O2" s="36" t="s">
        <v>145</v>
      </c>
      <c r="P2" s="41" t="s">
        <v>146</v>
      </c>
      <c r="Q2" s="41"/>
      <c r="R2" s="36" t="s">
        <v>147</v>
      </c>
      <c r="S2" s="20">
        <v>1</v>
      </c>
      <c r="T2" s="20">
        <v>2</v>
      </c>
      <c r="U2" s="20">
        <v>3</v>
      </c>
      <c r="V2" s="20">
        <v>4</v>
      </c>
      <c r="W2" s="20">
        <v>5</v>
      </c>
      <c r="X2" s="21" t="s">
        <v>157</v>
      </c>
    </row>
    <row r="3" spans="2:24" s="21" customFormat="1" ht="32.25" customHeight="1" x14ac:dyDescent="0.25">
      <c r="B3" s="19">
        <v>1</v>
      </c>
      <c r="C3" s="26" t="s">
        <v>158</v>
      </c>
      <c r="D3" s="26" t="str">
        <f>VLOOKUP(C3,Prijave!F:H,3,0)</f>
        <v>Squashland</v>
      </c>
      <c r="E3" s="42"/>
      <c r="F3" s="43"/>
      <c r="G3" s="44"/>
      <c r="H3" s="45"/>
      <c r="I3" s="27"/>
      <c r="J3" s="28"/>
      <c r="K3" s="27"/>
      <c r="L3" s="28"/>
      <c r="M3" s="27"/>
      <c r="N3" s="28"/>
      <c r="O3" s="20">
        <f>SUM(T3:W3)</f>
        <v>0</v>
      </c>
      <c r="P3" s="47">
        <f>E3+G3+I3+K3+M3</f>
        <v>0</v>
      </c>
      <c r="Q3" s="47">
        <f>F3+H3+J3+L3+N3</f>
        <v>0</v>
      </c>
      <c r="R3" s="20">
        <f>RANK(X3,$X$3:$X$7,0)</f>
        <v>1</v>
      </c>
      <c r="S3" s="54">
        <f>IF(E3&gt;F3,1,0)</f>
        <v>0</v>
      </c>
      <c r="T3" s="20">
        <f>IF(G3&gt;H3,1,0)</f>
        <v>0</v>
      </c>
      <c r="U3" s="20">
        <f>IF(I3&gt;J3,1,0)</f>
        <v>0</v>
      </c>
      <c r="V3" s="20">
        <f>IF(K3&gt;L3,1,0)</f>
        <v>0</v>
      </c>
      <c r="W3" s="20">
        <f>IF(M3&gt;N3,1,0)</f>
        <v>0</v>
      </c>
      <c r="X3" s="21">
        <f>O3*100+P3*10+Q3</f>
        <v>0</v>
      </c>
    </row>
    <row r="4" spans="2:24" s="21" customFormat="1" ht="32.25" customHeight="1" x14ac:dyDescent="0.25">
      <c r="B4" s="19">
        <v>2</v>
      </c>
      <c r="C4" s="26" t="s">
        <v>159</v>
      </c>
      <c r="D4" s="26" t="str">
        <f>VLOOKUP(C4,Prijave!F:H,3,0)</f>
        <v>Škofja Loka</v>
      </c>
      <c r="E4" s="48"/>
      <c r="F4" s="49"/>
      <c r="G4" s="42"/>
      <c r="H4" s="43"/>
      <c r="I4" s="48"/>
      <c r="J4" s="49"/>
      <c r="K4" s="48"/>
      <c r="L4" s="49"/>
      <c r="M4" s="48"/>
      <c r="N4" s="49"/>
      <c r="O4" s="20">
        <f t="shared" ref="O4:O7" si="0">SUM(T4:W4)</f>
        <v>0</v>
      </c>
      <c r="P4" s="47">
        <f t="shared" ref="P4:P7" si="1">E4+G4+I4+K4+M4</f>
        <v>0</v>
      </c>
      <c r="Q4" s="47">
        <f t="shared" ref="Q4:Q7" si="2">F4+H4+J4+L4+N4</f>
        <v>0</v>
      </c>
      <c r="R4" s="20">
        <f t="shared" ref="R4:R7" si="3">RANK(X4,$X$3:$X$7,0)</f>
        <v>1</v>
      </c>
      <c r="S4" s="20">
        <f>IF(E4&gt;F4,1,0)</f>
        <v>0</v>
      </c>
      <c r="T4" s="54">
        <f>IF(G4&gt;H4,1,0)</f>
        <v>0</v>
      </c>
      <c r="U4" s="20">
        <f>IF(I4&gt;J4,1,0)</f>
        <v>0</v>
      </c>
      <c r="V4" s="20">
        <f>IF(K4&gt;L4,1,0)</f>
        <v>0</v>
      </c>
      <c r="W4" s="20">
        <f>IF(M4&gt;N4,1,0)</f>
        <v>0</v>
      </c>
      <c r="X4" s="21">
        <f t="shared" ref="X4:X7" si="4">O4*100+P4*10+Q4</f>
        <v>0</v>
      </c>
    </row>
    <row r="5" spans="2:24" s="21" customFormat="1" ht="32.25" customHeight="1" x14ac:dyDescent="0.25">
      <c r="B5" s="19">
        <v>3</v>
      </c>
      <c r="C5" s="26" t="s">
        <v>156</v>
      </c>
      <c r="D5" s="26" t="str">
        <f>VLOOKUP(C5,Prijave!F:H,3,0)</f>
        <v>Bled</v>
      </c>
      <c r="E5" s="27"/>
      <c r="F5" s="28"/>
      <c r="G5" s="27"/>
      <c r="H5" s="28"/>
      <c r="I5" s="42"/>
      <c r="J5" s="43"/>
      <c r="K5" s="44"/>
      <c r="L5" s="45"/>
      <c r="M5" s="27"/>
      <c r="N5" s="28"/>
      <c r="O5" s="20">
        <f t="shared" si="0"/>
        <v>0</v>
      </c>
      <c r="P5" s="47">
        <f t="shared" si="1"/>
        <v>0</v>
      </c>
      <c r="Q5" s="47">
        <f t="shared" si="2"/>
        <v>0</v>
      </c>
      <c r="R5" s="20">
        <f t="shared" si="3"/>
        <v>1</v>
      </c>
      <c r="S5" s="20">
        <f>IF(E5&gt;F5,1,0)</f>
        <v>0</v>
      </c>
      <c r="T5" s="20">
        <f>IF(G5&gt;H5,1,0)</f>
        <v>0</v>
      </c>
      <c r="U5" s="54">
        <f>IF(I5&gt;J5,1,0)</f>
        <v>0</v>
      </c>
      <c r="V5" s="20">
        <f>IF(K5&gt;L5,1,0)</f>
        <v>0</v>
      </c>
      <c r="W5" s="20">
        <f>IF(M5&gt;N5,1,0)</f>
        <v>0</v>
      </c>
      <c r="X5" s="21">
        <f t="shared" si="4"/>
        <v>0</v>
      </c>
    </row>
    <row r="6" spans="2:24" s="21" customFormat="1" ht="32.25" customHeight="1" x14ac:dyDescent="0.25">
      <c r="B6" s="19">
        <v>4</v>
      </c>
      <c r="C6" s="26" t="s">
        <v>160</v>
      </c>
      <c r="D6" s="26" t="str">
        <f>VLOOKUP(C6,Prijave!F:H,3,0)</f>
        <v>Bled</v>
      </c>
      <c r="E6" s="48"/>
      <c r="F6" s="49"/>
      <c r="G6" s="48"/>
      <c r="H6" s="49"/>
      <c r="I6" s="48"/>
      <c r="J6" s="49"/>
      <c r="K6" s="42"/>
      <c r="L6" s="43"/>
      <c r="M6" s="48"/>
      <c r="N6" s="49"/>
      <c r="O6" s="20">
        <f t="shared" si="0"/>
        <v>0</v>
      </c>
      <c r="P6" s="47">
        <f t="shared" si="1"/>
        <v>0</v>
      </c>
      <c r="Q6" s="47">
        <f t="shared" si="2"/>
        <v>0</v>
      </c>
      <c r="R6" s="20">
        <f t="shared" si="3"/>
        <v>1</v>
      </c>
      <c r="S6" s="20">
        <f>IF(E6&gt;F6,1,0)</f>
        <v>0</v>
      </c>
      <c r="T6" s="20">
        <f>IF(G6&gt;H6,1,0)</f>
        <v>0</v>
      </c>
      <c r="U6" s="20">
        <f>IF(I6&gt;J6,1,0)</f>
        <v>0</v>
      </c>
      <c r="V6" s="54">
        <f>IF(K6&gt;L6,1,0)</f>
        <v>0</v>
      </c>
      <c r="W6" s="20">
        <f>IF(M6&gt;N6,1,0)</f>
        <v>0</v>
      </c>
      <c r="X6" s="21">
        <f t="shared" si="4"/>
        <v>0</v>
      </c>
    </row>
    <row r="7" spans="2:24" s="21" customFormat="1" ht="32.25" customHeight="1" x14ac:dyDescent="0.25">
      <c r="B7" s="19">
        <v>5</v>
      </c>
      <c r="C7" s="26" t="s">
        <v>161</v>
      </c>
      <c r="D7" s="26" t="str">
        <f>VLOOKUP(C7,Prijave!F:H,3,0)</f>
        <v>Bled</v>
      </c>
      <c r="E7" s="27"/>
      <c r="F7" s="28"/>
      <c r="G7" s="27"/>
      <c r="H7" s="28"/>
      <c r="I7" s="27"/>
      <c r="J7" s="28"/>
      <c r="K7" s="27"/>
      <c r="L7" s="28"/>
      <c r="M7" s="42"/>
      <c r="N7" s="43"/>
      <c r="O7" s="20">
        <f t="shared" si="0"/>
        <v>0</v>
      </c>
      <c r="P7" s="47">
        <f t="shared" si="1"/>
        <v>0</v>
      </c>
      <c r="Q7" s="47">
        <f t="shared" si="2"/>
        <v>0</v>
      </c>
      <c r="R7" s="20">
        <f t="shared" si="3"/>
        <v>1</v>
      </c>
      <c r="S7" s="20">
        <f>IF(E7&gt;F7,1,0)</f>
        <v>0</v>
      </c>
      <c r="T7" s="20">
        <f>IF(G7&gt;H7,1,0)</f>
        <v>0</v>
      </c>
      <c r="U7" s="20">
        <f>IF(I7&gt;J7,1,0)</f>
        <v>0</v>
      </c>
      <c r="V7" s="20">
        <f>IF(K7&gt;L7,1,0)</f>
        <v>0</v>
      </c>
      <c r="W7" s="54">
        <f>IF(M7&gt;N7,1,0)</f>
        <v>0</v>
      </c>
      <c r="X7" s="21">
        <f t="shared" si="4"/>
        <v>0</v>
      </c>
    </row>
    <row r="10" spans="2:24" hidden="1" x14ac:dyDescent="0.35">
      <c r="D10" s="14" t="s">
        <v>181</v>
      </c>
    </row>
    <row r="11" spans="2:24" hidden="1" x14ac:dyDescent="0.35">
      <c r="D11" s="14" t="s">
        <v>182</v>
      </c>
      <c r="E11" s="14">
        <v>1</v>
      </c>
      <c r="F11" s="14">
        <v>5</v>
      </c>
    </row>
    <row r="12" spans="2:24" hidden="1" x14ac:dyDescent="0.35">
      <c r="D12" s="14" t="s">
        <v>183</v>
      </c>
      <c r="E12" s="14">
        <v>2</v>
      </c>
      <c r="F12" s="14">
        <v>4</v>
      </c>
    </row>
    <row r="13" spans="2:24" hidden="1" x14ac:dyDescent="0.35">
      <c r="D13" s="14" t="s">
        <v>184</v>
      </c>
      <c r="E13" s="14">
        <v>3</v>
      </c>
      <c r="F13" s="14">
        <v>2</v>
      </c>
    </row>
    <row r="14" spans="2:24" hidden="1" x14ac:dyDescent="0.35">
      <c r="D14" s="14" t="s">
        <v>185</v>
      </c>
      <c r="E14" s="14">
        <v>4</v>
      </c>
      <c r="F14" s="14">
        <v>5</v>
      </c>
    </row>
    <row r="15" spans="2:24" hidden="1" x14ac:dyDescent="0.35">
      <c r="D15" s="14" t="s">
        <v>186</v>
      </c>
      <c r="E15" s="14">
        <v>1</v>
      </c>
      <c r="F15" s="14">
        <v>3</v>
      </c>
    </row>
    <row r="16" spans="2:24" hidden="1" x14ac:dyDescent="0.35">
      <c r="D16" s="14" t="s">
        <v>187</v>
      </c>
      <c r="E16" s="14">
        <v>3</v>
      </c>
      <c r="F16" s="14">
        <v>5</v>
      </c>
    </row>
    <row r="17" spans="4:6" hidden="1" x14ac:dyDescent="0.35">
      <c r="D17" s="14" t="s">
        <v>188</v>
      </c>
      <c r="E17" s="14">
        <v>1</v>
      </c>
      <c r="F17" s="14">
        <v>4</v>
      </c>
    </row>
    <row r="18" spans="4:6" hidden="1" x14ac:dyDescent="0.35">
      <c r="D18" s="14" t="s">
        <v>189</v>
      </c>
      <c r="E18" s="14">
        <v>2</v>
      </c>
      <c r="F18" s="14">
        <v>5</v>
      </c>
    </row>
    <row r="19" spans="4:6" hidden="1" x14ac:dyDescent="0.35">
      <c r="D19" s="14" t="s">
        <v>190</v>
      </c>
      <c r="E19" s="14">
        <v>3</v>
      </c>
      <c r="F19" s="14">
        <v>4</v>
      </c>
    </row>
    <row r="20" spans="4:6" hidden="1" x14ac:dyDescent="0.35">
      <c r="D20" s="14" t="s">
        <v>191</v>
      </c>
      <c r="E20" s="14">
        <v>1</v>
      </c>
      <c r="F20" s="14">
        <v>2</v>
      </c>
    </row>
  </sheetData>
  <mergeCells count="12">
    <mergeCell ref="M7:N7"/>
    <mergeCell ref="P2:Q2"/>
    <mergeCell ref="E3:F3"/>
    <mergeCell ref="G4:H4"/>
    <mergeCell ref="I5:J5"/>
    <mergeCell ref="K6:L6"/>
    <mergeCell ref="B2:C2"/>
    <mergeCell ref="E2:F2"/>
    <mergeCell ref="G2:H2"/>
    <mergeCell ref="I2:J2"/>
    <mergeCell ref="K2:L2"/>
    <mergeCell ref="M2:N2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&amp;C&amp;F // 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"/>
  <sheetViews>
    <sheetView workbookViewId="0">
      <selection activeCell="B37" sqref="B37"/>
    </sheetView>
  </sheetViews>
  <sheetFormatPr defaultRowHeight="15" x14ac:dyDescent="0.25"/>
  <cols>
    <col min="2" max="2" width="9.140625" style="3"/>
    <col min="3" max="3" width="4.85546875" customWidth="1"/>
    <col min="6" max="6" width="4.85546875" customWidth="1"/>
    <col min="9" max="9" width="4.85546875" customWidth="1"/>
    <col min="12" max="12" width="4.85546875" customWidth="1"/>
  </cols>
  <sheetData>
    <row r="2" spans="2:14" ht="15.75" thickBot="1" x14ac:dyDescent="0.3"/>
    <row r="3" spans="2:14" x14ac:dyDescent="0.25">
      <c r="B3" s="74"/>
      <c r="C3" s="60" t="s">
        <v>172</v>
      </c>
      <c r="D3" s="61"/>
      <c r="E3" s="62"/>
      <c r="F3" s="72" t="s">
        <v>173</v>
      </c>
      <c r="G3" s="61"/>
      <c r="H3" s="70"/>
      <c r="I3" s="60" t="s">
        <v>174</v>
      </c>
      <c r="J3" s="61"/>
      <c r="K3" s="62"/>
      <c r="L3" s="72" t="s">
        <v>175</v>
      </c>
      <c r="M3" s="61"/>
      <c r="N3" s="62"/>
    </row>
    <row r="4" spans="2:14" x14ac:dyDescent="0.25">
      <c r="B4" s="75">
        <v>0.41666666666666669</v>
      </c>
      <c r="C4" s="63"/>
      <c r="D4" s="1"/>
      <c r="E4" s="64"/>
      <c r="F4" s="59"/>
      <c r="G4" s="1"/>
      <c r="H4" s="58"/>
      <c r="I4" s="68"/>
      <c r="J4" s="1"/>
      <c r="K4" s="64"/>
      <c r="L4" s="59"/>
      <c r="M4" s="1"/>
      <c r="N4" s="64"/>
    </row>
    <row r="5" spans="2:14" x14ac:dyDescent="0.25">
      <c r="B5" s="75">
        <v>0.43055555555555558</v>
      </c>
      <c r="C5" s="63"/>
      <c r="D5" s="1"/>
      <c r="E5" s="64"/>
      <c r="F5" s="59"/>
      <c r="G5" s="1"/>
      <c r="H5" s="58"/>
      <c r="I5" s="68"/>
      <c r="J5" s="1"/>
      <c r="K5" s="64"/>
      <c r="L5" s="59"/>
      <c r="M5" s="1"/>
      <c r="N5" s="64"/>
    </row>
    <row r="6" spans="2:14" x14ac:dyDescent="0.25">
      <c r="B6" s="75">
        <v>0.44444444444444442</v>
      </c>
      <c r="C6" s="63"/>
      <c r="D6" s="1"/>
      <c r="E6" s="64"/>
      <c r="F6" s="59"/>
      <c r="G6" s="1"/>
      <c r="H6" s="58"/>
      <c r="I6" s="68"/>
      <c r="J6" s="1"/>
      <c r="K6" s="64"/>
      <c r="L6" s="59"/>
      <c r="M6" s="1"/>
      <c r="N6" s="64"/>
    </row>
    <row r="7" spans="2:14" x14ac:dyDescent="0.25">
      <c r="B7" s="75">
        <v>0.45833333333333331</v>
      </c>
      <c r="C7" s="63"/>
      <c r="D7" s="1"/>
      <c r="E7" s="64"/>
      <c r="F7" s="59"/>
      <c r="G7" s="1"/>
      <c r="H7" s="58"/>
      <c r="I7" s="68"/>
      <c r="J7" s="1"/>
      <c r="K7" s="64"/>
      <c r="L7" s="59"/>
      <c r="M7" s="1"/>
      <c r="N7" s="64"/>
    </row>
    <row r="8" spans="2:14" x14ac:dyDescent="0.25">
      <c r="B8" s="75">
        <v>0.47222222222222199</v>
      </c>
      <c r="C8" s="63"/>
      <c r="D8" s="1"/>
      <c r="E8" s="64"/>
      <c r="F8" s="59"/>
      <c r="G8" s="1"/>
      <c r="H8" s="58"/>
      <c r="I8" s="68"/>
      <c r="J8" s="1"/>
      <c r="K8" s="64"/>
      <c r="L8" s="59"/>
      <c r="M8" s="1"/>
      <c r="N8" s="64"/>
    </row>
    <row r="9" spans="2:14" x14ac:dyDescent="0.25">
      <c r="B9" s="75">
        <v>0.48611111111111099</v>
      </c>
      <c r="C9" s="63"/>
      <c r="D9" s="1"/>
      <c r="E9" s="64"/>
      <c r="F9" s="59"/>
      <c r="G9" s="1"/>
      <c r="H9" s="58"/>
      <c r="I9" s="68"/>
      <c r="J9" s="1"/>
      <c r="K9" s="64"/>
      <c r="L9" s="59"/>
      <c r="M9" s="1"/>
      <c r="N9" s="64"/>
    </row>
    <row r="10" spans="2:14" x14ac:dyDescent="0.25">
      <c r="B10" s="75">
        <v>0.5</v>
      </c>
      <c r="C10" s="63"/>
      <c r="D10" s="1"/>
      <c r="E10" s="64"/>
      <c r="F10" s="59"/>
      <c r="G10" s="1"/>
      <c r="H10" s="58"/>
      <c r="I10" s="68"/>
      <c r="J10" s="1"/>
      <c r="K10" s="64"/>
      <c r="L10" s="59"/>
      <c r="M10" s="1"/>
      <c r="N10" s="64"/>
    </row>
    <row r="11" spans="2:14" x14ac:dyDescent="0.25">
      <c r="B11" s="75">
        <v>0.51388888888888895</v>
      </c>
      <c r="C11" s="63"/>
      <c r="D11" s="1"/>
      <c r="E11" s="64"/>
      <c r="F11" s="59"/>
      <c r="G11" s="1"/>
      <c r="H11" s="58"/>
      <c r="I11" s="68"/>
      <c r="J11" s="1"/>
      <c r="K11" s="64"/>
      <c r="L11" s="59"/>
      <c r="M11" s="1"/>
      <c r="N11" s="64"/>
    </row>
    <row r="12" spans="2:14" x14ac:dyDescent="0.25">
      <c r="B12" s="75">
        <v>0.52777777777777801</v>
      </c>
      <c r="C12" s="63"/>
      <c r="D12" s="1"/>
      <c r="E12" s="64"/>
      <c r="F12" s="59"/>
      <c r="G12" s="1"/>
      <c r="H12" s="58"/>
      <c r="I12" s="68"/>
      <c r="J12" s="1"/>
      <c r="K12" s="64"/>
      <c r="L12" s="59"/>
      <c r="M12" s="1"/>
      <c r="N12" s="64"/>
    </row>
    <row r="13" spans="2:14" x14ac:dyDescent="0.25">
      <c r="B13" s="75">
        <v>0.54166666666666696</v>
      </c>
      <c r="C13" s="63"/>
      <c r="D13" s="1"/>
      <c r="E13" s="64"/>
      <c r="F13" s="59"/>
      <c r="G13" s="1"/>
      <c r="H13" s="58"/>
      <c r="I13" s="68"/>
      <c r="J13" s="1"/>
      <c r="K13" s="64"/>
      <c r="L13" s="59"/>
      <c r="M13" s="1"/>
      <c r="N13" s="64"/>
    </row>
    <row r="14" spans="2:14" x14ac:dyDescent="0.25">
      <c r="B14" s="75">
        <v>0.55555555555555503</v>
      </c>
      <c r="C14" s="63"/>
      <c r="D14" s="1"/>
      <c r="E14" s="64"/>
      <c r="F14" s="59"/>
      <c r="G14" s="1"/>
      <c r="H14" s="58"/>
      <c r="I14" s="68"/>
      <c r="J14" s="1"/>
      <c r="K14" s="64"/>
      <c r="L14" s="59"/>
      <c r="M14" s="1"/>
      <c r="N14" s="64"/>
    </row>
    <row r="15" spans="2:14" x14ac:dyDescent="0.25">
      <c r="B15" s="75">
        <v>0.56944444444444398</v>
      </c>
      <c r="C15" s="63"/>
      <c r="D15" s="1"/>
      <c r="E15" s="64"/>
      <c r="F15" s="59"/>
      <c r="G15" s="1"/>
      <c r="H15" s="58"/>
      <c r="I15" s="68"/>
      <c r="J15" s="1"/>
      <c r="K15" s="64"/>
      <c r="L15" s="59"/>
      <c r="M15" s="1"/>
      <c r="N15" s="64"/>
    </row>
    <row r="16" spans="2:14" x14ac:dyDescent="0.25">
      <c r="B16" s="75">
        <v>0.58333333333333304</v>
      </c>
      <c r="C16" s="63"/>
      <c r="D16" s="1"/>
      <c r="E16" s="64"/>
      <c r="F16" s="59"/>
      <c r="G16" s="1"/>
      <c r="H16" s="58"/>
      <c r="I16" s="68"/>
      <c r="J16" s="1"/>
      <c r="K16" s="64"/>
      <c r="L16" s="59"/>
      <c r="M16" s="1"/>
      <c r="N16" s="64"/>
    </row>
    <row r="17" spans="2:14" x14ac:dyDescent="0.25">
      <c r="B17" s="75">
        <v>0.59722222222222199</v>
      </c>
      <c r="C17" s="63"/>
      <c r="D17" s="1"/>
      <c r="E17" s="64"/>
      <c r="F17" s="59"/>
      <c r="G17" s="1"/>
      <c r="H17" s="58"/>
      <c r="I17" s="68"/>
      <c r="J17" s="1"/>
      <c r="K17" s="64"/>
      <c r="L17" s="59"/>
      <c r="M17" s="1"/>
      <c r="N17" s="64"/>
    </row>
    <row r="18" spans="2:14" x14ac:dyDescent="0.25">
      <c r="B18" s="75">
        <v>0.61111111111111105</v>
      </c>
      <c r="C18" s="63"/>
      <c r="D18" s="1"/>
      <c r="E18" s="64"/>
      <c r="F18" s="59"/>
      <c r="G18" s="1"/>
      <c r="H18" s="58"/>
      <c r="I18" s="68"/>
      <c r="J18" s="1"/>
      <c r="K18" s="64"/>
      <c r="L18" s="59"/>
      <c r="M18" s="1"/>
      <c r="N18" s="64"/>
    </row>
    <row r="19" spans="2:14" x14ac:dyDescent="0.25">
      <c r="B19" s="75">
        <v>0.625</v>
      </c>
      <c r="C19" s="63"/>
      <c r="D19" s="1"/>
      <c r="E19" s="64"/>
      <c r="F19" s="59"/>
      <c r="G19" s="1"/>
      <c r="H19" s="58"/>
      <c r="I19" s="68"/>
      <c r="J19" s="1"/>
      <c r="K19" s="64"/>
      <c r="L19" s="59"/>
      <c r="M19" s="1"/>
      <c r="N19" s="64"/>
    </row>
    <row r="20" spans="2:14" x14ac:dyDescent="0.25">
      <c r="B20" s="75">
        <v>0.63888888888888895</v>
      </c>
      <c r="C20" s="63"/>
      <c r="D20" s="1"/>
      <c r="E20" s="64"/>
      <c r="F20" s="59"/>
      <c r="G20" s="1"/>
      <c r="H20" s="58"/>
      <c r="I20" s="68"/>
      <c r="J20" s="1"/>
      <c r="K20" s="64"/>
      <c r="L20" s="59"/>
      <c r="M20" s="1"/>
      <c r="N20" s="64"/>
    </row>
    <row r="21" spans="2:14" x14ac:dyDescent="0.25">
      <c r="B21" s="75">
        <v>0.65277777777777701</v>
      </c>
      <c r="C21" s="63"/>
      <c r="D21" s="1"/>
      <c r="E21" s="64"/>
      <c r="F21" s="59"/>
      <c r="G21" s="1"/>
      <c r="H21" s="58"/>
      <c r="I21" s="68"/>
      <c r="J21" s="1"/>
      <c r="K21" s="64"/>
      <c r="L21" s="59"/>
      <c r="M21" s="1"/>
      <c r="N21" s="64"/>
    </row>
    <row r="22" spans="2:14" x14ac:dyDescent="0.25">
      <c r="B22" s="75">
        <v>0.66666666666666596</v>
      </c>
      <c r="C22" s="63"/>
      <c r="D22" s="1"/>
      <c r="E22" s="64"/>
      <c r="F22" s="59"/>
      <c r="G22" s="1"/>
      <c r="H22" s="58"/>
      <c r="I22" s="68"/>
      <c r="J22" s="1"/>
      <c r="K22" s="64"/>
      <c r="L22" s="59"/>
      <c r="M22" s="1"/>
      <c r="N22" s="64"/>
    </row>
    <row r="23" spans="2:14" x14ac:dyDescent="0.25">
      <c r="B23" s="75">
        <v>0.68055555555555503</v>
      </c>
      <c r="C23" s="63"/>
      <c r="D23" s="1"/>
      <c r="E23" s="64"/>
      <c r="F23" s="59"/>
      <c r="G23" s="1"/>
      <c r="H23" s="58"/>
      <c r="I23" s="68"/>
      <c r="J23" s="1"/>
      <c r="K23" s="64"/>
      <c r="L23" s="59"/>
      <c r="M23" s="1"/>
      <c r="N23" s="64"/>
    </row>
    <row r="24" spans="2:14" x14ac:dyDescent="0.25">
      <c r="B24" s="75">
        <v>0.69444444444444398</v>
      </c>
      <c r="C24" s="63"/>
      <c r="D24" s="1"/>
      <c r="E24" s="64"/>
      <c r="F24" s="59"/>
      <c r="G24" s="1"/>
      <c r="H24" s="58"/>
      <c r="I24" s="68"/>
      <c r="J24" s="1"/>
      <c r="K24" s="64"/>
      <c r="L24" s="59"/>
      <c r="M24" s="1"/>
      <c r="N24" s="64"/>
    </row>
    <row r="25" spans="2:14" x14ac:dyDescent="0.25">
      <c r="B25" s="75">
        <v>0.70833333333333304</v>
      </c>
      <c r="C25" s="63"/>
      <c r="D25" s="1"/>
      <c r="E25" s="64"/>
      <c r="F25" s="59"/>
      <c r="G25" s="1"/>
      <c r="H25" s="58"/>
      <c r="I25" s="68"/>
      <c r="J25" s="1"/>
      <c r="K25" s="64"/>
      <c r="L25" s="59"/>
      <c r="M25" s="1"/>
      <c r="N25" s="64"/>
    </row>
    <row r="26" spans="2:14" x14ac:dyDescent="0.25">
      <c r="B26" s="75">
        <v>0.72222222222222199</v>
      </c>
      <c r="C26" s="63"/>
      <c r="D26" s="1"/>
      <c r="E26" s="64"/>
      <c r="F26" s="59"/>
      <c r="G26" s="1"/>
      <c r="H26" s="58"/>
      <c r="I26" s="68"/>
      <c r="J26" s="1"/>
      <c r="K26" s="64"/>
      <c r="L26" s="59"/>
      <c r="M26" s="1"/>
      <c r="N26" s="64"/>
    </row>
    <row r="27" spans="2:14" x14ac:dyDescent="0.25">
      <c r="B27" s="75">
        <v>0.73611111111111105</v>
      </c>
      <c r="C27" s="63"/>
      <c r="D27" s="1"/>
      <c r="E27" s="64"/>
      <c r="F27" s="59"/>
      <c r="G27" s="1"/>
      <c r="H27" s="58"/>
      <c r="I27" s="68"/>
      <c r="J27" s="1"/>
      <c r="K27" s="64"/>
      <c r="L27" s="59"/>
      <c r="M27" s="1"/>
      <c r="N27" s="64"/>
    </row>
    <row r="28" spans="2:14" x14ac:dyDescent="0.25">
      <c r="B28" s="75">
        <v>0.75</v>
      </c>
      <c r="C28" s="63"/>
      <c r="D28" s="1"/>
      <c r="E28" s="64"/>
      <c r="F28" s="59"/>
      <c r="G28" s="1"/>
      <c r="H28" s="58"/>
      <c r="I28" s="68"/>
      <c r="J28" s="1"/>
      <c r="K28" s="64"/>
      <c r="L28" s="59"/>
      <c r="M28" s="1"/>
      <c r="N28" s="64"/>
    </row>
    <row r="29" spans="2:14" x14ac:dyDescent="0.25">
      <c r="B29" s="75">
        <v>0.76388888888888895</v>
      </c>
      <c r="C29" s="63"/>
      <c r="D29" s="1"/>
      <c r="E29" s="64"/>
      <c r="F29" s="59"/>
      <c r="G29" s="1"/>
      <c r="H29" s="58"/>
      <c r="I29" s="68"/>
      <c r="J29" s="1"/>
      <c r="K29" s="64"/>
      <c r="L29" s="59"/>
      <c r="M29" s="1"/>
      <c r="N29" s="64"/>
    </row>
    <row r="30" spans="2:14" x14ac:dyDescent="0.25">
      <c r="B30" s="75">
        <v>0.77777777777777801</v>
      </c>
      <c r="C30" s="63"/>
      <c r="D30" s="1"/>
      <c r="E30" s="64"/>
      <c r="F30" s="59"/>
      <c r="G30" s="1"/>
      <c r="H30" s="58"/>
      <c r="I30" s="68"/>
      <c r="J30" s="1"/>
      <c r="K30" s="64"/>
      <c r="L30" s="59"/>
      <c r="M30" s="1"/>
      <c r="N30" s="64"/>
    </row>
    <row r="31" spans="2:14" x14ac:dyDescent="0.25">
      <c r="B31" s="75">
        <v>0.79166666666666696</v>
      </c>
      <c r="C31" s="63"/>
      <c r="D31" s="1"/>
      <c r="E31" s="64"/>
      <c r="F31" s="59"/>
      <c r="G31" s="1"/>
      <c r="H31" s="58"/>
      <c r="I31" s="68"/>
      <c r="J31" s="1"/>
      <c r="K31" s="64"/>
      <c r="L31" s="59"/>
      <c r="M31" s="1"/>
      <c r="N31" s="64"/>
    </row>
    <row r="32" spans="2:14" x14ac:dyDescent="0.25">
      <c r="B32" s="75">
        <v>0.80555555555555602</v>
      </c>
      <c r="C32" s="63"/>
      <c r="D32" s="1"/>
      <c r="E32" s="64"/>
      <c r="F32" s="59"/>
      <c r="G32" s="1"/>
      <c r="H32" s="58"/>
      <c r="I32" s="68"/>
      <c r="J32" s="1"/>
      <c r="K32" s="64"/>
      <c r="L32" s="59"/>
      <c r="M32" s="1"/>
      <c r="N32" s="64"/>
    </row>
    <row r="33" spans="2:14" x14ac:dyDescent="0.25">
      <c r="B33" s="75">
        <v>0.81944444444444497</v>
      </c>
      <c r="C33" s="63"/>
      <c r="D33" s="1"/>
      <c r="E33" s="64"/>
      <c r="F33" s="59"/>
      <c r="G33" s="1"/>
      <c r="H33" s="58"/>
      <c r="I33" s="68"/>
      <c r="J33" s="1"/>
      <c r="K33" s="64"/>
      <c r="L33" s="59"/>
      <c r="M33" s="1"/>
      <c r="N33" s="64"/>
    </row>
    <row r="34" spans="2:14" x14ac:dyDescent="0.25">
      <c r="B34" s="75">
        <v>0.83333333333333404</v>
      </c>
      <c r="C34" s="63"/>
      <c r="D34" s="1"/>
      <c r="E34" s="64"/>
      <c r="F34" s="59"/>
      <c r="G34" s="1"/>
      <c r="H34" s="58"/>
      <c r="I34" s="68"/>
      <c r="J34" s="1"/>
      <c r="K34" s="64"/>
      <c r="L34" s="59"/>
      <c r="M34" s="1"/>
      <c r="N34" s="64"/>
    </row>
    <row r="35" spans="2:14" ht="15.75" thickBot="1" x14ac:dyDescent="0.3">
      <c r="B35" s="76">
        <v>0.84722222222222299</v>
      </c>
      <c r="C35" s="65"/>
      <c r="D35" s="66"/>
      <c r="E35" s="67"/>
      <c r="F35" s="73"/>
      <c r="G35" s="66"/>
      <c r="H35" s="71"/>
      <c r="I35" s="69"/>
      <c r="J35" s="66"/>
      <c r="K35" s="67"/>
      <c r="L35" s="73"/>
      <c r="M35" s="66"/>
      <c r="N35" s="67"/>
    </row>
    <row r="37" spans="2:14" x14ac:dyDescent="0.25">
      <c r="B37" s="77">
        <f>COUNT(B4:B36)*4</f>
        <v>128</v>
      </c>
      <c r="C37" s="57"/>
    </row>
  </sheetData>
  <mergeCells count="4">
    <mergeCell ref="L3:N3"/>
    <mergeCell ref="I3:K3"/>
    <mergeCell ref="F3:H3"/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1"/>
  <sheetViews>
    <sheetView tabSelected="1" workbookViewId="0">
      <pane ySplit="2" topLeftCell="A3" activePane="bottomLeft" state="frozen"/>
      <selection activeCell="Q4" sqref="Q4"/>
      <selection pane="bottomLeft" activeCell="I3" sqref="I3"/>
    </sheetView>
  </sheetViews>
  <sheetFormatPr defaultRowHeight="15" x14ac:dyDescent="0.25"/>
  <cols>
    <col min="2" max="2" width="12.28515625" bestFit="1" customWidth="1"/>
    <col min="3" max="3" width="12" bestFit="1" customWidth="1"/>
    <col min="4" max="4" width="14" bestFit="1" customWidth="1"/>
    <col min="5" max="5" width="20.28515625" hidden="1" customWidth="1"/>
    <col min="6" max="6" width="20.28515625" customWidth="1"/>
    <col min="7" max="7" width="10.140625" customWidth="1"/>
    <col min="8" max="8" width="11.7109375" bestFit="1" customWidth="1"/>
    <col min="9" max="9" width="7.140625" bestFit="1" customWidth="1"/>
    <col min="10" max="10" width="11.140625" hidden="1" customWidth="1"/>
    <col min="11" max="11" width="0" hidden="1" customWidth="1"/>
    <col min="12" max="12" width="11.42578125" customWidth="1"/>
    <col min="13" max="15" width="10.140625" hidden="1" customWidth="1"/>
    <col min="17" max="18" width="5" customWidth="1"/>
  </cols>
  <sheetData>
    <row r="1" spans="2:18" x14ac:dyDescent="0.25">
      <c r="M1">
        <f>SUM(M3:M61)</f>
        <v>1011</v>
      </c>
      <c r="N1">
        <f t="shared" ref="N1:O1" si="0">SUM(N3:N61)</f>
        <v>354</v>
      </c>
      <c r="O1">
        <f t="shared" si="0"/>
        <v>295</v>
      </c>
    </row>
    <row r="2" spans="2:18" s="107" customFormat="1" ht="30" x14ac:dyDescent="0.25">
      <c r="B2" s="106" t="s">
        <v>47</v>
      </c>
      <c r="C2" s="106" t="s">
        <v>48</v>
      </c>
      <c r="D2" s="106" t="s">
        <v>49</v>
      </c>
      <c r="E2" s="106" t="s">
        <v>87</v>
      </c>
      <c r="F2" s="106"/>
      <c r="G2" s="106" t="s">
        <v>50</v>
      </c>
      <c r="H2" s="106" t="s">
        <v>51</v>
      </c>
      <c r="I2" s="106" t="s">
        <v>254</v>
      </c>
      <c r="J2" s="106"/>
      <c r="K2" s="106"/>
      <c r="L2" s="106" t="s">
        <v>89</v>
      </c>
      <c r="M2" s="107" t="s">
        <v>178</v>
      </c>
      <c r="N2" s="107" t="s">
        <v>179</v>
      </c>
      <c r="O2" s="107" t="s">
        <v>180</v>
      </c>
    </row>
    <row r="3" spans="2:18" x14ac:dyDescent="0.25">
      <c r="B3" s="1" t="s">
        <v>40</v>
      </c>
      <c r="C3" s="1" t="s">
        <v>9</v>
      </c>
      <c r="D3" s="1" t="s">
        <v>10</v>
      </c>
      <c r="E3" s="1" t="str">
        <f t="shared" ref="E3:E34" si="1">C3&amp;D3</f>
        <v>NikPodlinšek</v>
      </c>
      <c r="F3" s="1" t="str">
        <f>C3 &amp; " " &amp; D3</f>
        <v>Nik Podlinšek</v>
      </c>
      <c r="G3" s="7">
        <v>38002</v>
      </c>
      <c r="H3" s="1" t="s">
        <v>43</v>
      </c>
      <c r="I3" s="1" t="s">
        <v>131</v>
      </c>
      <c r="J3" s="1" t="s">
        <v>91</v>
      </c>
      <c r="K3" s="1"/>
      <c r="L3" s="1">
        <f>COUNTIF(E:E,E3)</f>
        <v>1</v>
      </c>
      <c r="M3">
        <f>VLOOKUP(L3,$Q$3:$R$4,2,0)</f>
        <v>15</v>
      </c>
      <c r="N3">
        <v>6</v>
      </c>
      <c r="O3">
        <v>5</v>
      </c>
      <c r="Q3">
        <v>1</v>
      </c>
      <c r="R3">
        <v>15</v>
      </c>
    </row>
    <row r="4" spans="2:18" x14ac:dyDescent="0.25">
      <c r="B4" s="1" t="s">
        <v>40</v>
      </c>
      <c r="C4" s="1" t="s">
        <v>18</v>
      </c>
      <c r="D4" s="1" t="s">
        <v>16</v>
      </c>
      <c r="E4" s="1" t="str">
        <f t="shared" si="1"/>
        <v>GašperDolinar</v>
      </c>
      <c r="F4" s="1" t="str">
        <f t="shared" ref="F4:F61" si="2">C4 &amp; " " &amp; D4</f>
        <v>Gašper Dolinar</v>
      </c>
      <c r="G4" s="1"/>
      <c r="H4" s="1" t="s">
        <v>44</v>
      </c>
      <c r="I4" s="1" t="s">
        <v>131</v>
      </c>
      <c r="J4" s="1"/>
      <c r="K4" s="1"/>
      <c r="L4" s="1">
        <f>COUNTIF(E:E,E4)</f>
        <v>2</v>
      </c>
      <c r="M4">
        <f>VLOOKUP(L4,$Q$3:$R$4,2,0)</f>
        <v>18</v>
      </c>
      <c r="N4">
        <v>6</v>
      </c>
      <c r="O4">
        <v>5</v>
      </c>
      <c r="Q4">
        <v>2</v>
      </c>
      <c r="R4">
        <v>18</v>
      </c>
    </row>
    <row r="5" spans="2:18" x14ac:dyDescent="0.25">
      <c r="B5" s="1" t="s">
        <v>40</v>
      </c>
      <c r="C5" s="1" t="s">
        <v>22</v>
      </c>
      <c r="D5" s="1" t="s">
        <v>60</v>
      </c>
      <c r="E5" s="1" t="str">
        <f t="shared" si="1"/>
        <v>MarkČernilec</v>
      </c>
      <c r="F5" s="1" t="str">
        <f t="shared" si="2"/>
        <v>Mark Černilec</v>
      </c>
      <c r="G5" s="7">
        <v>38549</v>
      </c>
      <c r="H5" s="1" t="s">
        <v>57</v>
      </c>
      <c r="I5" s="1" t="s">
        <v>131</v>
      </c>
      <c r="J5" s="1" t="s">
        <v>92</v>
      </c>
      <c r="K5" s="1"/>
      <c r="L5" s="1">
        <f>COUNTIF(E:E,E5)</f>
        <v>1</v>
      </c>
      <c r="M5">
        <f>VLOOKUP(L5,$Q$3:$R$4,2,0)</f>
        <v>15</v>
      </c>
      <c r="N5">
        <v>6</v>
      </c>
      <c r="O5">
        <v>5</v>
      </c>
    </row>
    <row r="6" spans="2:18" x14ac:dyDescent="0.25">
      <c r="B6" s="1" t="s">
        <v>40</v>
      </c>
      <c r="C6" s="1" t="s">
        <v>61</v>
      </c>
      <c r="D6" s="1" t="s">
        <v>62</v>
      </c>
      <c r="E6" s="1" t="str">
        <f t="shared" si="1"/>
        <v>LeanCastaldi</v>
      </c>
      <c r="F6" s="1" t="str">
        <f t="shared" si="2"/>
        <v>Lean Castaldi</v>
      </c>
      <c r="G6" s="7">
        <v>38307</v>
      </c>
      <c r="H6" s="1" t="s">
        <v>57</v>
      </c>
      <c r="I6" s="1" t="s">
        <v>131</v>
      </c>
      <c r="J6" s="1" t="s">
        <v>92</v>
      </c>
      <c r="K6" s="1"/>
      <c r="L6" s="1">
        <f>COUNTIF(E:E,E6)</f>
        <v>1</v>
      </c>
      <c r="M6">
        <f>VLOOKUP(L6,$Q$3:$R$4,2,0)</f>
        <v>15</v>
      </c>
      <c r="N6">
        <v>6</v>
      </c>
      <c r="O6">
        <v>5</v>
      </c>
    </row>
    <row r="7" spans="2:18" x14ac:dyDescent="0.25">
      <c r="B7" s="1" t="s">
        <v>40</v>
      </c>
      <c r="C7" s="1" t="s">
        <v>63</v>
      </c>
      <c r="D7" s="1" t="s">
        <v>64</v>
      </c>
      <c r="E7" s="1" t="str">
        <f t="shared" si="1"/>
        <v>TimotejJenko</v>
      </c>
      <c r="F7" s="1" t="str">
        <f t="shared" si="2"/>
        <v>Timotej Jenko</v>
      </c>
      <c r="G7" s="7">
        <v>38302</v>
      </c>
      <c r="H7" s="1" t="s">
        <v>57</v>
      </c>
      <c r="I7" s="1" t="s">
        <v>131</v>
      </c>
      <c r="J7" s="1" t="s">
        <v>92</v>
      </c>
      <c r="K7" s="1"/>
      <c r="L7" s="1">
        <f>COUNTIF(E:E,E7)</f>
        <v>2</v>
      </c>
      <c r="M7">
        <f>VLOOKUP(L7,$Q$3:$R$4,2,0)</f>
        <v>18</v>
      </c>
      <c r="N7">
        <v>6</v>
      </c>
      <c r="O7">
        <v>5</v>
      </c>
    </row>
    <row r="8" spans="2:18" x14ac:dyDescent="0.25">
      <c r="B8" s="8" t="s">
        <v>38</v>
      </c>
      <c r="C8" s="8" t="s">
        <v>23</v>
      </c>
      <c r="D8" s="8" t="s">
        <v>21</v>
      </c>
      <c r="E8" s="8" t="str">
        <f t="shared" si="1"/>
        <v>LeonHafner</v>
      </c>
      <c r="F8" s="8" t="str">
        <f t="shared" si="2"/>
        <v>Leon Hafner</v>
      </c>
      <c r="G8" s="8"/>
      <c r="H8" s="8" t="s">
        <v>44</v>
      </c>
      <c r="I8" s="1" t="s">
        <v>131</v>
      </c>
      <c r="J8" s="8"/>
      <c r="K8" s="8"/>
      <c r="L8" s="8">
        <f>COUNTIF(E:E,E8)</f>
        <v>1</v>
      </c>
      <c r="M8">
        <f>VLOOKUP(L8,$Q$3:$R$4,2,0)</f>
        <v>15</v>
      </c>
      <c r="N8">
        <v>6</v>
      </c>
      <c r="O8">
        <v>5</v>
      </c>
    </row>
    <row r="9" spans="2:18" x14ac:dyDescent="0.25">
      <c r="B9" s="8" t="s">
        <v>38</v>
      </c>
      <c r="C9" s="8" t="s">
        <v>26</v>
      </c>
      <c r="D9" s="8" t="s">
        <v>24</v>
      </c>
      <c r="E9" s="8" t="str">
        <f t="shared" si="1"/>
        <v>LukaKustec</v>
      </c>
      <c r="F9" s="8" t="str">
        <f t="shared" si="2"/>
        <v>Luka Kustec</v>
      </c>
      <c r="G9" s="8"/>
      <c r="H9" s="8" t="s">
        <v>44</v>
      </c>
      <c r="I9" s="1" t="s">
        <v>131</v>
      </c>
      <c r="J9" s="8"/>
      <c r="K9" s="8"/>
      <c r="L9" s="8">
        <f>COUNTIF(E:E,E9)</f>
        <v>2</v>
      </c>
      <c r="M9">
        <f>VLOOKUP(L9,$Q$3:$R$4,2,0)</f>
        <v>18</v>
      </c>
      <c r="N9">
        <v>6</v>
      </c>
      <c r="O9">
        <v>5</v>
      </c>
    </row>
    <row r="10" spans="2:18" x14ac:dyDescent="0.25">
      <c r="B10" s="8" t="s">
        <v>38</v>
      </c>
      <c r="C10" s="8" t="s">
        <v>35</v>
      </c>
      <c r="D10" s="8" t="s">
        <v>34</v>
      </c>
      <c r="E10" s="8" t="str">
        <f t="shared" si="1"/>
        <v>OskarŠkulj</v>
      </c>
      <c r="F10" s="8" t="str">
        <f t="shared" si="2"/>
        <v>Oskar Škulj</v>
      </c>
      <c r="G10" s="8"/>
      <c r="H10" s="8" t="s">
        <v>44</v>
      </c>
      <c r="I10" s="1" t="s">
        <v>131</v>
      </c>
      <c r="J10" s="8"/>
      <c r="K10" s="8"/>
      <c r="L10" s="8">
        <f>COUNTIF(E:E,E10)</f>
        <v>2</v>
      </c>
      <c r="M10">
        <f>VLOOKUP(L10,$Q$3:$R$4,2,0)</f>
        <v>18</v>
      </c>
      <c r="N10">
        <v>6</v>
      </c>
      <c r="O10">
        <v>5</v>
      </c>
    </row>
    <row r="11" spans="2:18" x14ac:dyDescent="0.25">
      <c r="B11" s="8" t="s">
        <v>38</v>
      </c>
      <c r="C11" s="8" t="s">
        <v>63</v>
      </c>
      <c r="D11" s="8" t="s">
        <v>64</v>
      </c>
      <c r="E11" s="8" t="str">
        <f t="shared" si="1"/>
        <v>TimotejJenko</v>
      </c>
      <c r="F11" s="8" t="str">
        <f t="shared" si="2"/>
        <v>Timotej Jenko</v>
      </c>
      <c r="G11" s="9">
        <v>38302</v>
      </c>
      <c r="H11" s="8" t="s">
        <v>57</v>
      </c>
      <c r="I11" s="1" t="s">
        <v>131</v>
      </c>
      <c r="J11" s="1" t="s">
        <v>92</v>
      </c>
      <c r="K11" s="8"/>
      <c r="L11" s="8">
        <f>COUNTIF(E:E,E11)</f>
        <v>2</v>
      </c>
      <c r="M11">
        <f>VLOOKUP(L11,$Q$3:$R$4,2,0)</f>
        <v>18</v>
      </c>
      <c r="N11">
        <v>6</v>
      </c>
      <c r="O11">
        <v>5</v>
      </c>
    </row>
    <row r="12" spans="2:18" x14ac:dyDescent="0.25">
      <c r="B12" s="8" t="s">
        <v>38</v>
      </c>
      <c r="C12" s="8" t="s">
        <v>23</v>
      </c>
      <c r="D12" s="8" t="s">
        <v>73</v>
      </c>
      <c r="E12" s="8" t="str">
        <f t="shared" si="1"/>
        <v>LeonLeho</v>
      </c>
      <c r="F12" s="8" t="str">
        <f t="shared" si="2"/>
        <v>Leon Leho</v>
      </c>
      <c r="G12" s="9">
        <v>37797</v>
      </c>
      <c r="H12" s="8" t="s">
        <v>57</v>
      </c>
      <c r="I12" s="1" t="s">
        <v>131</v>
      </c>
      <c r="J12" s="1" t="s">
        <v>92</v>
      </c>
      <c r="K12" s="8"/>
      <c r="L12" s="8">
        <f>COUNTIF(E:E,E12)</f>
        <v>1</v>
      </c>
      <c r="M12">
        <f>VLOOKUP(L12,$Q$3:$R$4,2,0)</f>
        <v>15</v>
      </c>
      <c r="N12">
        <v>6</v>
      </c>
      <c r="O12">
        <v>5</v>
      </c>
    </row>
    <row r="13" spans="2:18" x14ac:dyDescent="0.25">
      <c r="B13" s="103" t="s">
        <v>217</v>
      </c>
      <c r="C13" s="103" t="s">
        <v>74</v>
      </c>
      <c r="D13" s="103" t="s">
        <v>75</v>
      </c>
      <c r="E13" s="103" t="str">
        <f t="shared" si="1"/>
        <v>NejcJan</v>
      </c>
      <c r="F13" s="103" t="str">
        <f t="shared" si="2"/>
        <v>Nejc Jan</v>
      </c>
      <c r="G13" s="104">
        <v>2752002</v>
      </c>
      <c r="H13" s="103" t="s">
        <v>57</v>
      </c>
      <c r="I13" s="103" t="s">
        <v>131</v>
      </c>
      <c r="J13" s="103" t="s">
        <v>76</v>
      </c>
      <c r="K13" s="103" t="s">
        <v>76</v>
      </c>
      <c r="L13" s="103">
        <f>COUNTIF(E:E,E13)</f>
        <v>1</v>
      </c>
      <c r="M13">
        <f>VLOOKUP(L13,$Q$3:$R$4,2,0)</f>
        <v>15</v>
      </c>
      <c r="N13">
        <v>6</v>
      </c>
      <c r="O13">
        <v>5</v>
      </c>
    </row>
    <row r="14" spans="2:18" x14ac:dyDescent="0.25">
      <c r="B14" s="8" t="s">
        <v>38</v>
      </c>
      <c r="C14" s="8" t="s">
        <v>18</v>
      </c>
      <c r="D14" s="8" t="s">
        <v>16</v>
      </c>
      <c r="E14" s="8" t="str">
        <f t="shared" si="1"/>
        <v>GašperDolinar</v>
      </c>
      <c r="F14" s="8" t="str">
        <f t="shared" si="2"/>
        <v>Gašper Dolinar</v>
      </c>
      <c r="G14" s="8"/>
      <c r="H14" s="8" t="s">
        <v>44</v>
      </c>
      <c r="I14" s="1" t="s">
        <v>131</v>
      </c>
      <c r="J14" s="8"/>
      <c r="K14" s="8"/>
      <c r="L14" s="8">
        <f>COUNTIF(E:E,E14)</f>
        <v>2</v>
      </c>
      <c r="M14">
        <f>VLOOKUP(L14,$Q$3:$R$4,2,0)</f>
        <v>18</v>
      </c>
      <c r="N14">
        <v>6</v>
      </c>
      <c r="O14">
        <v>5</v>
      </c>
    </row>
    <row r="15" spans="2:18" x14ac:dyDescent="0.25">
      <c r="B15" s="1" t="s">
        <v>39</v>
      </c>
      <c r="C15" s="1" t="s">
        <v>1</v>
      </c>
      <c r="D15" s="1" t="s">
        <v>2</v>
      </c>
      <c r="E15" s="1" t="str">
        <f t="shared" si="1"/>
        <v>FilipBojko</v>
      </c>
      <c r="F15" s="1" t="str">
        <f t="shared" si="2"/>
        <v>Filip Bojko</v>
      </c>
      <c r="G15" s="7">
        <v>36671</v>
      </c>
      <c r="H15" s="1" t="s">
        <v>43</v>
      </c>
      <c r="I15" s="1" t="s">
        <v>131</v>
      </c>
      <c r="J15" s="1" t="s">
        <v>76</v>
      </c>
      <c r="K15" s="1"/>
      <c r="L15" s="1">
        <f>COUNTIF(E:E,E15)</f>
        <v>1</v>
      </c>
      <c r="M15">
        <f>VLOOKUP(L15,$Q$3:$R$4,2,0)</f>
        <v>15</v>
      </c>
      <c r="N15">
        <v>6</v>
      </c>
      <c r="O15">
        <v>5</v>
      </c>
    </row>
    <row r="16" spans="2:18" x14ac:dyDescent="0.25">
      <c r="B16" s="1" t="s">
        <v>39</v>
      </c>
      <c r="C16" s="1" t="s">
        <v>3</v>
      </c>
      <c r="D16" s="1" t="s">
        <v>4</v>
      </c>
      <c r="E16" s="1" t="str">
        <f t="shared" si="1"/>
        <v>ErikSlemenšek</v>
      </c>
      <c r="F16" s="1" t="str">
        <f t="shared" si="2"/>
        <v>Erik Slemenšek</v>
      </c>
      <c r="G16" s="7">
        <v>36829</v>
      </c>
      <c r="H16" s="1" t="s">
        <v>43</v>
      </c>
      <c r="I16" s="1" t="s">
        <v>131</v>
      </c>
      <c r="J16" s="1" t="s">
        <v>76</v>
      </c>
      <c r="K16" s="1"/>
      <c r="L16" s="1">
        <f>COUNTIF(E:E,E16)</f>
        <v>2</v>
      </c>
      <c r="M16">
        <f>VLOOKUP(L16,$Q$3:$R$4,2,0)</f>
        <v>18</v>
      </c>
      <c r="N16">
        <v>6</v>
      </c>
      <c r="O16">
        <v>5</v>
      </c>
    </row>
    <row r="17" spans="2:15" x14ac:dyDescent="0.25">
      <c r="B17" s="1" t="s">
        <v>39</v>
      </c>
      <c r="C17" s="1" t="s">
        <v>5</v>
      </c>
      <c r="D17" s="1" t="s">
        <v>6</v>
      </c>
      <c r="E17" s="1" t="str">
        <f t="shared" si="1"/>
        <v>ŽigaMerčun</v>
      </c>
      <c r="F17" s="1" t="str">
        <f t="shared" si="2"/>
        <v>Žiga Merčun</v>
      </c>
      <c r="G17" s="7">
        <v>37020</v>
      </c>
      <c r="H17" s="1" t="s">
        <v>43</v>
      </c>
      <c r="I17" s="1" t="s">
        <v>131</v>
      </c>
      <c r="J17" s="1" t="s">
        <v>76</v>
      </c>
      <c r="K17" s="1"/>
      <c r="L17" s="1">
        <f>COUNTIF(E:E,E17)</f>
        <v>1</v>
      </c>
      <c r="M17">
        <f>VLOOKUP(L17,$Q$3:$R$4,2,0)</f>
        <v>15</v>
      </c>
      <c r="N17">
        <v>6</v>
      </c>
      <c r="O17">
        <v>5</v>
      </c>
    </row>
    <row r="18" spans="2:15" x14ac:dyDescent="0.25">
      <c r="B18" s="1" t="s">
        <v>39</v>
      </c>
      <c r="C18" s="1" t="s">
        <v>17</v>
      </c>
      <c r="D18" s="1" t="s">
        <v>16</v>
      </c>
      <c r="E18" s="1" t="str">
        <f t="shared" si="1"/>
        <v>JoštDolinar</v>
      </c>
      <c r="F18" s="1" t="str">
        <f t="shared" si="2"/>
        <v>Jošt Dolinar</v>
      </c>
      <c r="G18" s="1"/>
      <c r="H18" s="1" t="s">
        <v>44</v>
      </c>
      <c r="I18" s="1" t="s">
        <v>131</v>
      </c>
      <c r="J18" s="1"/>
      <c r="K18" s="1"/>
      <c r="L18" s="1">
        <f>COUNTIF(E:E,E18)</f>
        <v>2</v>
      </c>
      <c r="M18">
        <f>VLOOKUP(L18,$Q$3:$R$4,2,0)</f>
        <v>18</v>
      </c>
      <c r="N18">
        <v>6</v>
      </c>
      <c r="O18">
        <v>5</v>
      </c>
    </row>
    <row r="19" spans="2:15" x14ac:dyDescent="0.25">
      <c r="B19" s="1" t="s">
        <v>39</v>
      </c>
      <c r="C19" s="1" t="s">
        <v>19</v>
      </c>
      <c r="D19" s="1" t="s">
        <v>20</v>
      </c>
      <c r="E19" s="1" t="str">
        <f t="shared" si="1"/>
        <v>Matej AntonDrašler</v>
      </c>
      <c r="F19" s="1" t="str">
        <f t="shared" si="2"/>
        <v>Matej Anton Drašler</v>
      </c>
      <c r="G19" s="1"/>
      <c r="H19" s="1" t="s">
        <v>44</v>
      </c>
      <c r="I19" s="1" t="s">
        <v>131</v>
      </c>
      <c r="J19" s="1"/>
      <c r="K19" s="1"/>
      <c r="L19" s="1">
        <f>COUNTIF(E:E,E19)</f>
        <v>2</v>
      </c>
      <c r="M19">
        <f>VLOOKUP(L19,$Q$3:$R$4,2,0)</f>
        <v>18</v>
      </c>
      <c r="N19">
        <v>6</v>
      </c>
      <c r="O19">
        <v>5</v>
      </c>
    </row>
    <row r="20" spans="2:15" x14ac:dyDescent="0.25">
      <c r="B20" s="1" t="s">
        <v>39</v>
      </c>
      <c r="C20" s="1" t="s">
        <v>88</v>
      </c>
      <c r="D20" s="1" t="s">
        <v>27</v>
      </c>
      <c r="E20" s="1" t="str">
        <f t="shared" si="1"/>
        <v>MatejMiklavčič</v>
      </c>
      <c r="F20" s="1" t="str">
        <f t="shared" si="2"/>
        <v>Matej Miklavčič</v>
      </c>
      <c r="G20" s="1"/>
      <c r="H20" s="1" t="s">
        <v>44</v>
      </c>
      <c r="I20" s="1" t="s">
        <v>131</v>
      </c>
      <c r="J20" s="1"/>
      <c r="K20" s="1"/>
      <c r="L20" s="1">
        <f>COUNTIF(E:E,E20)</f>
        <v>2</v>
      </c>
      <c r="M20">
        <f>VLOOKUP(L20,$Q$3:$R$4,2,0)</f>
        <v>18</v>
      </c>
      <c r="N20">
        <v>6</v>
      </c>
      <c r="O20">
        <v>5</v>
      </c>
    </row>
    <row r="21" spans="2:15" x14ac:dyDescent="0.25">
      <c r="B21" s="1" t="s">
        <v>39</v>
      </c>
      <c r="C21" s="1" t="s">
        <v>31</v>
      </c>
      <c r="D21" s="1" t="s">
        <v>30</v>
      </c>
      <c r="E21" s="1" t="str">
        <f t="shared" si="1"/>
        <v>BlažPorenta</v>
      </c>
      <c r="F21" s="1" t="str">
        <f t="shared" si="2"/>
        <v>Blaž Porenta</v>
      </c>
      <c r="G21" s="1"/>
      <c r="H21" s="1" t="s">
        <v>44</v>
      </c>
      <c r="I21" s="1" t="s">
        <v>131</v>
      </c>
      <c r="J21" s="1"/>
      <c r="K21" s="1"/>
      <c r="L21" s="1">
        <f>COUNTIF(E:E,E21)</f>
        <v>2</v>
      </c>
      <c r="M21">
        <f>VLOOKUP(L21,$Q$3:$R$4,2,0)</f>
        <v>18</v>
      </c>
      <c r="N21">
        <v>6</v>
      </c>
      <c r="O21">
        <v>5</v>
      </c>
    </row>
    <row r="22" spans="2:15" x14ac:dyDescent="0.25">
      <c r="B22" s="1" t="s">
        <v>39</v>
      </c>
      <c r="C22" s="1" t="s">
        <v>33</v>
      </c>
      <c r="D22" s="1" t="s">
        <v>32</v>
      </c>
      <c r="E22" s="1" t="str">
        <f t="shared" si="1"/>
        <v>MajRakovec</v>
      </c>
      <c r="F22" s="1" t="str">
        <f t="shared" si="2"/>
        <v>Maj Rakovec</v>
      </c>
      <c r="G22" s="1"/>
      <c r="H22" s="1" t="s">
        <v>44</v>
      </c>
      <c r="I22" s="1" t="s">
        <v>131</v>
      </c>
      <c r="J22" s="1"/>
      <c r="K22" s="1"/>
      <c r="L22" s="1">
        <f>COUNTIF(E:E,E22)</f>
        <v>2</v>
      </c>
      <c r="M22">
        <f>VLOOKUP(L22,$Q$3:$R$4,2,0)</f>
        <v>18</v>
      </c>
      <c r="N22">
        <v>6</v>
      </c>
      <c r="O22">
        <v>5</v>
      </c>
    </row>
    <row r="23" spans="2:15" x14ac:dyDescent="0.25">
      <c r="B23" s="1" t="s">
        <v>39</v>
      </c>
      <c r="C23" s="1" t="s">
        <v>79</v>
      </c>
      <c r="D23" s="1" t="s">
        <v>32</v>
      </c>
      <c r="E23" s="1" t="str">
        <f t="shared" si="1"/>
        <v>JakaRakovec</v>
      </c>
      <c r="F23" s="1" t="str">
        <f t="shared" si="2"/>
        <v>Jaka Rakovec</v>
      </c>
      <c r="G23" s="7">
        <v>36557</v>
      </c>
      <c r="H23" s="1" t="s">
        <v>57</v>
      </c>
      <c r="I23" s="1" t="s">
        <v>131</v>
      </c>
      <c r="J23" s="1" t="s">
        <v>80</v>
      </c>
      <c r="K23" s="1" t="s">
        <v>80</v>
      </c>
      <c r="L23" s="1">
        <f>COUNTIF(E:E,E23)</f>
        <v>2</v>
      </c>
      <c r="M23">
        <f>VLOOKUP(L23,$Q$3:$R$4,2,0)</f>
        <v>18</v>
      </c>
      <c r="N23">
        <v>6</v>
      </c>
      <c r="O23">
        <v>5</v>
      </c>
    </row>
    <row r="24" spans="2:15" x14ac:dyDescent="0.25">
      <c r="B24" s="103" t="s">
        <v>218</v>
      </c>
      <c r="C24" s="103" t="s">
        <v>81</v>
      </c>
      <c r="D24" s="103" t="s">
        <v>75</v>
      </c>
      <c r="E24" s="103" t="str">
        <f t="shared" si="1"/>
        <v>MihaJan</v>
      </c>
      <c r="F24" s="103" t="str">
        <f t="shared" si="2"/>
        <v>Miha Jan</v>
      </c>
      <c r="G24" s="105">
        <v>36778</v>
      </c>
      <c r="H24" s="103" t="s">
        <v>57</v>
      </c>
      <c r="I24" s="103" t="s">
        <v>131</v>
      </c>
      <c r="J24" s="103" t="s">
        <v>76</v>
      </c>
      <c r="K24" s="103" t="s">
        <v>76</v>
      </c>
      <c r="L24" s="103">
        <f>COUNTIF(E:E,E24)</f>
        <v>1</v>
      </c>
      <c r="M24">
        <f>VLOOKUP(L24,$Q$3:$R$4,2,0)</f>
        <v>15</v>
      </c>
      <c r="N24">
        <v>6</v>
      </c>
      <c r="O24">
        <v>5</v>
      </c>
    </row>
    <row r="25" spans="2:15" x14ac:dyDescent="0.25">
      <c r="B25" s="1" t="s">
        <v>39</v>
      </c>
      <c r="C25" s="1" t="s">
        <v>26</v>
      </c>
      <c r="D25" s="1" t="s">
        <v>24</v>
      </c>
      <c r="E25" s="1" t="str">
        <f t="shared" si="1"/>
        <v>LukaKustec</v>
      </c>
      <c r="F25" s="1" t="str">
        <f t="shared" si="2"/>
        <v>Luka Kustec</v>
      </c>
      <c r="G25" s="1"/>
      <c r="H25" s="1" t="s">
        <v>44</v>
      </c>
      <c r="I25" s="1" t="s">
        <v>131</v>
      </c>
      <c r="J25" s="1"/>
      <c r="K25" s="1"/>
      <c r="L25" s="1">
        <f>COUNTIF(E:E,E25)</f>
        <v>2</v>
      </c>
      <c r="M25">
        <f>VLOOKUP(L25,$Q$3:$R$4,2,0)</f>
        <v>18</v>
      </c>
      <c r="N25">
        <v>6</v>
      </c>
      <c r="O25">
        <v>5</v>
      </c>
    </row>
    <row r="26" spans="2:15" x14ac:dyDescent="0.25">
      <c r="B26" s="1" t="s">
        <v>39</v>
      </c>
      <c r="C26" s="1" t="s">
        <v>35</v>
      </c>
      <c r="D26" s="1" t="s">
        <v>34</v>
      </c>
      <c r="E26" s="1" t="str">
        <f t="shared" si="1"/>
        <v>OskarŠkulj</v>
      </c>
      <c r="F26" s="1" t="str">
        <f t="shared" si="2"/>
        <v>Oskar Škulj</v>
      </c>
      <c r="G26" s="1"/>
      <c r="H26" s="1" t="s">
        <v>44</v>
      </c>
      <c r="I26" s="1" t="s">
        <v>131</v>
      </c>
      <c r="J26" s="1"/>
      <c r="K26" s="1"/>
      <c r="L26" s="1">
        <f>COUNTIF(E:E,E26)</f>
        <v>2</v>
      </c>
      <c r="M26">
        <f>VLOOKUP(L26,$Q$3:$R$4,2,0)</f>
        <v>18</v>
      </c>
      <c r="N26">
        <v>6</v>
      </c>
      <c r="O26">
        <v>5</v>
      </c>
    </row>
    <row r="27" spans="2:15" x14ac:dyDescent="0.25">
      <c r="B27" s="8" t="s">
        <v>36</v>
      </c>
      <c r="C27" s="8" t="s">
        <v>13</v>
      </c>
      <c r="D27" s="8" t="s">
        <v>14</v>
      </c>
      <c r="E27" s="8" t="str">
        <f t="shared" si="1"/>
        <v>AndražDemšar</v>
      </c>
      <c r="F27" s="8" t="str">
        <f t="shared" si="2"/>
        <v>Andraž Demšar</v>
      </c>
      <c r="G27" s="8"/>
      <c r="H27" s="8" t="s">
        <v>44</v>
      </c>
      <c r="I27" s="1" t="s">
        <v>131</v>
      </c>
      <c r="J27" s="8"/>
      <c r="K27" s="8"/>
      <c r="L27" s="8">
        <f>COUNTIF(E:E,E27)</f>
        <v>2</v>
      </c>
      <c r="M27">
        <f>VLOOKUP(L27,$Q$3:$R$4,2,0)</f>
        <v>18</v>
      </c>
      <c r="N27">
        <v>6</v>
      </c>
      <c r="O27">
        <v>5</v>
      </c>
    </row>
    <row r="28" spans="2:15" x14ac:dyDescent="0.25">
      <c r="B28" s="8" t="s">
        <v>36</v>
      </c>
      <c r="C28" s="8" t="s">
        <v>79</v>
      </c>
      <c r="D28" s="8" t="s">
        <v>32</v>
      </c>
      <c r="E28" s="8" t="str">
        <f t="shared" si="1"/>
        <v>JakaRakovec</v>
      </c>
      <c r="F28" s="8" t="str">
        <f t="shared" si="2"/>
        <v>Jaka Rakovec</v>
      </c>
      <c r="G28" s="9">
        <v>36557</v>
      </c>
      <c r="H28" s="8" t="s">
        <v>57</v>
      </c>
      <c r="I28" s="1" t="s">
        <v>131</v>
      </c>
      <c r="J28" s="1" t="s">
        <v>80</v>
      </c>
      <c r="K28" s="8"/>
      <c r="L28" s="8">
        <f>COUNTIF(E:E,E28)</f>
        <v>2</v>
      </c>
      <c r="M28">
        <f>VLOOKUP(L28,$Q$3:$R$4,2,0)</f>
        <v>18</v>
      </c>
      <c r="N28">
        <v>6</v>
      </c>
      <c r="O28">
        <v>5</v>
      </c>
    </row>
    <row r="29" spans="2:15" x14ac:dyDescent="0.25">
      <c r="B29" s="8" t="s">
        <v>36</v>
      </c>
      <c r="C29" s="8" t="s">
        <v>85</v>
      </c>
      <c r="D29" s="8" t="s">
        <v>86</v>
      </c>
      <c r="E29" s="8" t="str">
        <f t="shared" si="1"/>
        <v>TiamŠkodlar</v>
      </c>
      <c r="F29" s="8" t="str">
        <f t="shared" si="2"/>
        <v>Tiam Škodlar</v>
      </c>
      <c r="G29" s="9">
        <v>36017</v>
      </c>
      <c r="H29" s="8" t="s">
        <v>57</v>
      </c>
      <c r="I29" s="1" t="s">
        <v>131</v>
      </c>
      <c r="J29" s="8" t="s">
        <v>76</v>
      </c>
      <c r="K29" s="8" t="s">
        <v>76</v>
      </c>
      <c r="L29" s="8">
        <f>COUNTIF(E:E,E29)</f>
        <v>2</v>
      </c>
      <c r="M29">
        <f>VLOOKUP(L29,$Q$3:$R$4,2,0)</f>
        <v>18</v>
      </c>
      <c r="N29">
        <v>6</v>
      </c>
      <c r="O29">
        <v>5</v>
      </c>
    </row>
    <row r="30" spans="2:15" x14ac:dyDescent="0.25">
      <c r="B30" s="8" t="s">
        <v>36</v>
      </c>
      <c r="C30" s="8" t="s">
        <v>3</v>
      </c>
      <c r="D30" s="8" t="s">
        <v>4</v>
      </c>
      <c r="E30" s="8" t="str">
        <f t="shared" si="1"/>
        <v>ErikSlemenšek</v>
      </c>
      <c r="F30" s="8" t="str">
        <f t="shared" si="2"/>
        <v>Erik Slemenšek</v>
      </c>
      <c r="G30" s="9">
        <v>36829</v>
      </c>
      <c r="H30" s="8" t="s">
        <v>43</v>
      </c>
      <c r="I30" s="1" t="s">
        <v>131</v>
      </c>
      <c r="J30" s="8" t="s">
        <v>76</v>
      </c>
      <c r="K30" s="8"/>
      <c r="L30" s="8">
        <f>COUNTIF(E:E,E30)</f>
        <v>2</v>
      </c>
      <c r="M30">
        <f>VLOOKUP(L30,$Q$3:$R$4,2,0)</f>
        <v>18</v>
      </c>
      <c r="N30">
        <v>6</v>
      </c>
      <c r="O30">
        <v>5</v>
      </c>
    </row>
    <row r="31" spans="2:15" x14ac:dyDescent="0.25">
      <c r="B31" s="8" t="s">
        <v>36</v>
      </c>
      <c r="C31" s="8" t="s">
        <v>17</v>
      </c>
      <c r="D31" s="8" t="s">
        <v>16</v>
      </c>
      <c r="E31" s="8" t="str">
        <f t="shared" si="1"/>
        <v>JoštDolinar</v>
      </c>
      <c r="F31" s="8" t="str">
        <f t="shared" si="2"/>
        <v>Jošt Dolinar</v>
      </c>
      <c r="G31" s="8"/>
      <c r="H31" s="8" t="s">
        <v>44</v>
      </c>
      <c r="I31" s="1" t="s">
        <v>131</v>
      </c>
      <c r="J31" s="8"/>
      <c r="K31" s="8"/>
      <c r="L31" s="8">
        <f>COUNTIF(E:E,E31)</f>
        <v>2</v>
      </c>
      <c r="M31">
        <f>VLOOKUP(L31,$Q$3:$R$4,2,0)</f>
        <v>18</v>
      </c>
      <c r="N31">
        <v>6</v>
      </c>
      <c r="O31">
        <v>5</v>
      </c>
    </row>
    <row r="32" spans="2:15" x14ac:dyDescent="0.25">
      <c r="B32" s="8" t="s">
        <v>36</v>
      </c>
      <c r="C32" s="8" t="s">
        <v>19</v>
      </c>
      <c r="D32" s="8" t="s">
        <v>20</v>
      </c>
      <c r="E32" s="8" t="str">
        <f t="shared" si="1"/>
        <v>Matej AntonDrašler</v>
      </c>
      <c r="F32" s="8" t="str">
        <f t="shared" si="2"/>
        <v>Matej Anton Drašler</v>
      </c>
      <c r="G32" s="8"/>
      <c r="H32" s="8" t="s">
        <v>44</v>
      </c>
      <c r="I32" s="1" t="s">
        <v>131</v>
      </c>
      <c r="J32" s="8"/>
      <c r="K32" s="8"/>
      <c r="L32" s="8">
        <f>COUNTIF(E:E,E32)</f>
        <v>2</v>
      </c>
      <c r="M32">
        <f>VLOOKUP(L32,$Q$3:$R$4,2,0)</f>
        <v>18</v>
      </c>
      <c r="N32">
        <v>6</v>
      </c>
      <c r="O32">
        <v>5</v>
      </c>
    </row>
    <row r="33" spans="2:15" x14ac:dyDescent="0.25">
      <c r="B33" s="8" t="s">
        <v>36</v>
      </c>
      <c r="C33" s="8" t="s">
        <v>88</v>
      </c>
      <c r="D33" s="8" t="s">
        <v>27</v>
      </c>
      <c r="E33" s="8" t="str">
        <f t="shared" si="1"/>
        <v>MatejMiklavčič</v>
      </c>
      <c r="F33" s="8" t="str">
        <f t="shared" si="2"/>
        <v>Matej Miklavčič</v>
      </c>
      <c r="G33" s="8"/>
      <c r="H33" s="8" t="s">
        <v>44</v>
      </c>
      <c r="I33" s="1" t="s">
        <v>131</v>
      </c>
      <c r="J33" s="8"/>
      <c r="K33" s="8"/>
      <c r="L33" s="8">
        <f>COUNTIF(E:E,E33)</f>
        <v>2</v>
      </c>
      <c r="M33">
        <f>VLOOKUP(L33,$Q$3:$R$4,2,0)</f>
        <v>18</v>
      </c>
      <c r="N33">
        <v>6</v>
      </c>
      <c r="O33">
        <v>5</v>
      </c>
    </row>
    <row r="34" spans="2:15" x14ac:dyDescent="0.25">
      <c r="B34" s="8" t="s">
        <v>36</v>
      </c>
      <c r="C34" s="8" t="s">
        <v>31</v>
      </c>
      <c r="D34" s="8" t="s">
        <v>30</v>
      </c>
      <c r="E34" s="8" t="str">
        <f t="shared" si="1"/>
        <v>BlažPorenta</v>
      </c>
      <c r="F34" s="8" t="str">
        <f t="shared" si="2"/>
        <v>Blaž Porenta</v>
      </c>
      <c r="G34" s="8"/>
      <c r="H34" s="8" t="s">
        <v>44</v>
      </c>
      <c r="I34" s="1" t="s">
        <v>131</v>
      </c>
      <c r="J34" s="8"/>
      <c r="K34" s="8"/>
      <c r="L34" s="8">
        <f>COUNTIF(E:E,E34)</f>
        <v>2</v>
      </c>
      <c r="M34">
        <f>VLOOKUP(L34,$Q$3:$R$4,2,0)</f>
        <v>18</v>
      </c>
      <c r="N34">
        <v>6</v>
      </c>
      <c r="O34">
        <v>5</v>
      </c>
    </row>
    <row r="35" spans="2:15" x14ac:dyDescent="0.25">
      <c r="B35" s="8" t="s">
        <v>36</v>
      </c>
      <c r="C35" s="8" t="s">
        <v>33</v>
      </c>
      <c r="D35" s="8" t="s">
        <v>32</v>
      </c>
      <c r="E35" s="8" t="str">
        <f t="shared" ref="E35:E66" si="3">C35&amp;D35</f>
        <v>MajRakovec</v>
      </c>
      <c r="F35" s="8" t="str">
        <f t="shared" si="2"/>
        <v>Maj Rakovec</v>
      </c>
      <c r="G35" s="8"/>
      <c r="H35" s="8" t="s">
        <v>44</v>
      </c>
      <c r="I35" s="1" t="s">
        <v>131</v>
      </c>
      <c r="J35" s="8"/>
      <c r="K35" s="8"/>
      <c r="L35" s="8">
        <f>COUNTIF(E:E,E35)</f>
        <v>2</v>
      </c>
      <c r="M35">
        <f>VLOOKUP(L35,$Q$3:$R$4,2,0)</f>
        <v>18</v>
      </c>
      <c r="N35">
        <v>6</v>
      </c>
      <c r="O35">
        <v>5</v>
      </c>
    </row>
    <row r="36" spans="2:15" x14ac:dyDescent="0.25">
      <c r="B36" s="1" t="s">
        <v>37</v>
      </c>
      <c r="C36" s="1" t="s">
        <v>22</v>
      </c>
      <c r="D36" s="1" t="s">
        <v>21</v>
      </c>
      <c r="E36" s="1" t="str">
        <f t="shared" si="3"/>
        <v>MarkHafner</v>
      </c>
      <c r="F36" s="1" t="str">
        <f t="shared" si="2"/>
        <v>Mark Hafner</v>
      </c>
      <c r="G36" s="1"/>
      <c r="H36" s="1" t="s">
        <v>44</v>
      </c>
      <c r="I36" s="1" t="s">
        <v>131</v>
      </c>
      <c r="J36" s="1"/>
      <c r="K36" s="1"/>
      <c r="L36" s="1">
        <f>COUNTIF(E:E,E36)</f>
        <v>1</v>
      </c>
      <c r="M36">
        <f>VLOOKUP(L36,$Q$3:$R$4,2,0)</f>
        <v>15</v>
      </c>
      <c r="N36">
        <v>6</v>
      </c>
      <c r="O36">
        <v>5</v>
      </c>
    </row>
    <row r="37" spans="2:15" x14ac:dyDescent="0.25">
      <c r="B37" s="1" t="s">
        <v>37</v>
      </c>
      <c r="C37" s="1" t="s">
        <v>85</v>
      </c>
      <c r="D37" s="1" t="s">
        <v>86</v>
      </c>
      <c r="E37" s="1" t="str">
        <f t="shared" si="3"/>
        <v>TiamŠkodlar</v>
      </c>
      <c r="F37" s="1" t="str">
        <f t="shared" si="2"/>
        <v>Tiam Škodlar</v>
      </c>
      <c r="G37" s="7">
        <v>36017</v>
      </c>
      <c r="H37" s="1" t="s">
        <v>57</v>
      </c>
      <c r="I37" s="1" t="s">
        <v>131</v>
      </c>
      <c r="J37" s="8" t="s">
        <v>76</v>
      </c>
      <c r="K37" s="1"/>
      <c r="L37" s="1">
        <f>COUNTIF(E:E,E37)</f>
        <v>2</v>
      </c>
      <c r="M37">
        <f>VLOOKUP(L37,$Q$3:$R$4,2,0)</f>
        <v>18</v>
      </c>
      <c r="N37">
        <v>6</v>
      </c>
      <c r="O37">
        <v>5</v>
      </c>
    </row>
    <row r="38" spans="2:15" x14ac:dyDescent="0.25">
      <c r="B38" s="1" t="s">
        <v>37</v>
      </c>
      <c r="C38" s="1" t="s">
        <v>13</v>
      </c>
      <c r="D38" s="1" t="s">
        <v>14</v>
      </c>
      <c r="E38" s="1" t="str">
        <f t="shared" si="3"/>
        <v>AndražDemšar</v>
      </c>
      <c r="F38" s="1" t="str">
        <f t="shared" si="2"/>
        <v>Andraž Demšar</v>
      </c>
      <c r="G38" s="1"/>
      <c r="H38" s="1" t="s">
        <v>44</v>
      </c>
      <c r="I38" s="1" t="s">
        <v>131</v>
      </c>
      <c r="J38" s="1"/>
      <c r="K38" s="1"/>
      <c r="L38" s="1">
        <f>COUNTIF(E:E,E38)</f>
        <v>2</v>
      </c>
      <c r="M38">
        <f>VLOOKUP(L38,$Q$3:$R$4,2,0)</f>
        <v>18</v>
      </c>
      <c r="N38">
        <v>6</v>
      </c>
      <c r="O38">
        <v>5</v>
      </c>
    </row>
    <row r="39" spans="2:15" x14ac:dyDescent="0.25">
      <c r="B39" s="1" t="s">
        <v>37</v>
      </c>
      <c r="C39" s="1" t="s">
        <v>13</v>
      </c>
      <c r="D39" s="1" t="s">
        <v>90</v>
      </c>
      <c r="E39" s="1" t="str">
        <f t="shared" si="3"/>
        <v>AndražGolmajer Zima</v>
      </c>
      <c r="F39" s="1" t="str">
        <f t="shared" si="2"/>
        <v>Andraž Golmajer Zima</v>
      </c>
      <c r="G39" s="1"/>
      <c r="H39" s="1" t="s">
        <v>57</v>
      </c>
      <c r="I39" s="1" t="s">
        <v>131</v>
      </c>
      <c r="J39" s="1" t="s">
        <v>76</v>
      </c>
      <c r="K39" s="1"/>
      <c r="L39" s="1">
        <f>COUNTIF(E:E,E39)</f>
        <v>1</v>
      </c>
      <c r="M39">
        <f>VLOOKUP(L39,$Q$3:$R$4,2,0)</f>
        <v>15</v>
      </c>
      <c r="N39">
        <v>6</v>
      </c>
      <c r="O39">
        <v>5</v>
      </c>
    </row>
    <row r="40" spans="2:15" x14ac:dyDescent="0.25">
      <c r="B40" s="8" t="s">
        <v>41</v>
      </c>
      <c r="C40" s="8" t="s">
        <v>7</v>
      </c>
      <c r="D40" s="8" t="s">
        <v>8</v>
      </c>
      <c r="E40" s="8" t="str">
        <f t="shared" si="3"/>
        <v>MišaSax</v>
      </c>
      <c r="F40" s="8" t="str">
        <f t="shared" si="2"/>
        <v>Miša Sax</v>
      </c>
      <c r="G40" s="9">
        <v>39008</v>
      </c>
      <c r="H40" s="8" t="s">
        <v>43</v>
      </c>
      <c r="I40" s="8" t="s">
        <v>132</v>
      </c>
      <c r="J40" s="1" t="s">
        <v>91</v>
      </c>
      <c r="K40" s="8"/>
      <c r="L40" s="8">
        <f>COUNTIF(E:E,E40)</f>
        <v>1</v>
      </c>
      <c r="M40">
        <f>VLOOKUP(L40,$Q$3:$R$4,2,0)</f>
        <v>15</v>
      </c>
      <c r="N40">
        <v>6</v>
      </c>
      <c r="O40">
        <v>5</v>
      </c>
    </row>
    <row r="41" spans="2:15" x14ac:dyDescent="0.25">
      <c r="B41" s="8" t="s">
        <v>41</v>
      </c>
      <c r="C41" s="8" t="s">
        <v>29</v>
      </c>
      <c r="D41" s="8" t="s">
        <v>28</v>
      </c>
      <c r="E41" s="8" t="str">
        <f t="shared" si="3"/>
        <v>SaraNedič</v>
      </c>
      <c r="F41" s="8" t="str">
        <f t="shared" si="2"/>
        <v>Sara Nedič</v>
      </c>
      <c r="G41" s="8"/>
      <c r="H41" s="8" t="s">
        <v>44</v>
      </c>
      <c r="I41" s="8" t="s">
        <v>132</v>
      </c>
      <c r="J41" s="8"/>
      <c r="K41" s="8"/>
      <c r="L41" s="8">
        <f>COUNTIF(E:E,E41)</f>
        <v>1</v>
      </c>
      <c r="M41">
        <f>VLOOKUP(L41,$Q$3:$R$4,2,0)</f>
        <v>15</v>
      </c>
      <c r="N41">
        <v>6</v>
      </c>
      <c r="O41">
        <v>5</v>
      </c>
    </row>
    <row r="42" spans="2:15" x14ac:dyDescent="0.25">
      <c r="B42" s="8" t="s">
        <v>41</v>
      </c>
      <c r="C42" s="8" t="s">
        <v>58</v>
      </c>
      <c r="D42" s="8" t="s">
        <v>59</v>
      </c>
      <c r="E42" s="8" t="str">
        <f t="shared" si="3"/>
        <v>NanjaUrh</v>
      </c>
      <c r="F42" s="8" t="str">
        <f t="shared" si="2"/>
        <v>Nanja Urh</v>
      </c>
      <c r="G42" s="9">
        <v>37822</v>
      </c>
      <c r="H42" s="8" t="s">
        <v>57</v>
      </c>
      <c r="I42" s="8" t="s">
        <v>132</v>
      </c>
      <c r="J42" s="1" t="s">
        <v>92</v>
      </c>
      <c r="K42" s="8"/>
      <c r="L42" s="8">
        <f>COUNTIF(E:E,E42)</f>
        <v>1</v>
      </c>
      <c r="M42">
        <f>VLOOKUP(L42,$Q$3:$R$4,2,0)</f>
        <v>15</v>
      </c>
      <c r="N42">
        <v>6</v>
      </c>
      <c r="O42">
        <v>5</v>
      </c>
    </row>
    <row r="43" spans="2:15" x14ac:dyDescent="0.25">
      <c r="B43" s="10" t="s">
        <v>42</v>
      </c>
      <c r="C43" s="10" t="s">
        <v>15</v>
      </c>
      <c r="D43" s="10" t="s">
        <v>14</v>
      </c>
      <c r="E43" s="10" t="str">
        <f t="shared" si="3"/>
        <v>MancaDemšar</v>
      </c>
      <c r="F43" s="10" t="str">
        <f t="shared" si="2"/>
        <v>Manca Demšar</v>
      </c>
      <c r="G43" s="10"/>
      <c r="H43" s="10" t="s">
        <v>44</v>
      </c>
      <c r="I43" s="8" t="s">
        <v>132</v>
      </c>
      <c r="J43" s="10"/>
      <c r="K43" s="10"/>
      <c r="L43" s="10">
        <f>COUNTIF(E:E,E43)</f>
        <v>2</v>
      </c>
      <c r="M43">
        <f>VLOOKUP(L43,$Q$3:$R$4,2,0)</f>
        <v>18</v>
      </c>
      <c r="N43">
        <v>6</v>
      </c>
      <c r="O43">
        <v>5</v>
      </c>
    </row>
    <row r="44" spans="2:15" x14ac:dyDescent="0.25">
      <c r="B44" s="1" t="s">
        <v>42</v>
      </c>
      <c r="C44" s="1" t="s">
        <v>65</v>
      </c>
      <c r="D44" s="1" t="s">
        <v>59</v>
      </c>
      <c r="E44" s="1" t="str">
        <f t="shared" si="3"/>
        <v>NikaUrh</v>
      </c>
      <c r="F44" s="1" t="str">
        <f t="shared" si="2"/>
        <v>Nika Urh</v>
      </c>
      <c r="G44" s="7">
        <v>37822</v>
      </c>
      <c r="H44" s="1" t="s">
        <v>57</v>
      </c>
      <c r="I44" s="8" t="s">
        <v>132</v>
      </c>
      <c r="J44" s="1" t="s">
        <v>92</v>
      </c>
      <c r="K44" s="1"/>
      <c r="L44" s="1">
        <f>COUNTIF(E:E,E44)</f>
        <v>2</v>
      </c>
      <c r="M44">
        <f>VLOOKUP(L44,$Q$3:$R$4,2,0)</f>
        <v>18</v>
      </c>
      <c r="N44">
        <v>6</v>
      </c>
      <c r="O44">
        <v>5</v>
      </c>
    </row>
    <row r="45" spans="2:15" x14ac:dyDescent="0.25">
      <c r="B45" s="1" t="s">
        <v>42</v>
      </c>
      <c r="C45" s="1" t="s">
        <v>66</v>
      </c>
      <c r="D45" s="1" t="s">
        <v>67</v>
      </c>
      <c r="E45" s="1" t="str">
        <f t="shared" si="3"/>
        <v>KarlinaPiber</v>
      </c>
      <c r="F45" s="1" t="str">
        <f t="shared" si="2"/>
        <v>Karlina Piber</v>
      </c>
      <c r="G45" s="7">
        <v>37897</v>
      </c>
      <c r="H45" s="1" t="s">
        <v>57</v>
      </c>
      <c r="I45" s="8" t="s">
        <v>132</v>
      </c>
      <c r="J45" s="1" t="s">
        <v>92</v>
      </c>
      <c r="K45" s="1"/>
      <c r="L45" s="1">
        <f>COUNTIF(E:E,E45)</f>
        <v>2</v>
      </c>
      <c r="M45">
        <f>VLOOKUP(L45,$Q$3:$R$4,2,0)</f>
        <v>18</v>
      </c>
      <c r="N45">
        <v>6</v>
      </c>
      <c r="O45">
        <v>5</v>
      </c>
    </row>
    <row r="46" spans="2:15" x14ac:dyDescent="0.25">
      <c r="B46" s="1" t="s">
        <v>42</v>
      </c>
      <c r="C46" s="1" t="s">
        <v>68</v>
      </c>
      <c r="D46" s="1" t="s">
        <v>69</v>
      </c>
      <c r="E46" s="1" t="str">
        <f t="shared" si="3"/>
        <v>LanaOmovšek</v>
      </c>
      <c r="F46" s="1" t="str">
        <f t="shared" si="2"/>
        <v>Lana Omovšek</v>
      </c>
      <c r="G46" s="7">
        <v>37729</v>
      </c>
      <c r="H46" s="1" t="s">
        <v>57</v>
      </c>
      <c r="I46" s="8" t="s">
        <v>132</v>
      </c>
      <c r="J46" s="1" t="s">
        <v>92</v>
      </c>
      <c r="K46" s="1"/>
      <c r="L46" s="1">
        <f>COUNTIF(E:E,E46)</f>
        <v>2</v>
      </c>
      <c r="M46">
        <f>VLOOKUP(L46,$Q$3:$R$4,2,0)</f>
        <v>18</v>
      </c>
      <c r="N46">
        <v>6</v>
      </c>
      <c r="O46">
        <v>5</v>
      </c>
    </row>
    <row r="47" spans="2:15" x14ac:dyDescent="0.25">
      <c r="B47" s="1" t="s">
        <v>42</v>
      </c>
      <c r="C47" s="1" t="s">
        <v>70</v>
      </c>
      <c r="D47" s="1" t="s">
        <v>71</v>
      </c>
      <c r="E47" s="1" t="str">
        <f t="shared" si="3"/>
        <v>TašaMihelčič</v>
      </c>
      <c r="F47" s="1" t="str">
        <f t="shared" si="2"/>
        <v>Taša Mihelčič</v>
      </c>
      <c r="G47" s="7">
        <v>37842</v>
      </c>
      <c r="H47" s="1" t="s">
        <v>57</v>
      </c>
      <c r="I47" s="8" t="s">
        <v>132</v>
      </c>
      <c r="J47" s="1" t="s">
        <v>72</v>
      </c>
      <c r="K47" s="1" t="s">
        <v>72</v>
      </c>
      <c r="L47" s="1">
        <f>COUNTIF(E:E,E47)</f>
        <v>2</v>
      </c>
      <c r="M47">
        <f>VLOOKUP(L47,$Q$3:$R$4,2,0)</f>
        <v>18</v>
      </c>
      <c r="N47">
        <v>6</v>
      </c>
      <c r="O47">
        <v>5</v>
      </c>
    </row>
    <row r="48" spans="2:15" s="13" customFormat="1" x14ac:dyDescent="0.25">
      <c r="B48" s="11" t="s">
        <v>42</v>
      </c>
      <c r="C48" s="11" t="s">
        <v>53</v>
      </c>
      <c r="D48" s="11" t="s">
        <v>54</v>
      </c>
      <c r="E48" s="11" t="str">
        <f t="shared" si="3"/>
        <v>PikaRupar</v>
      </c>
      <c r="F48" s="11" t="str">
        <f t="shared" si="2"/>
        <v>Pika Rupar</v>
      </c>
      <c r="G48" s="11"/>
      <c r="H48" s="11" t="s">
        <v>44</v>
      </c>
      <c r="I48" s="12" t="s">
        <v>132</v>
      </c>
      <c r="J48" s="11"/>
      <c r="K48" s="11"/>
      <c r="L48" s="11">
        <f>COUNTIF(E:E,E48)</f>
        <v>1</v>
      </c>
      <c r="M48">
        <f>VLOOKUP(L48,$Q$3:$R$4,2,0)</f>
        <v>15</v>
      </c>
      <c r="N48">
        <v>6</v>
      </c>
      <c r="O48">
        <v>5</v>
      </c>
    </row>
    <row r="49" spans="2:15" x14ac:dyDescent="0.25">
      <c r="B49" s="8" t="s">
        <v>45</v>
      </c>
      <c r="C49" s="8" t="s">
        <v>15</v>
      </c>
      <c r="D49" s="8" t="s">
        <v>14</v>
      </c>
      <c r="E49" s="8" t="str">
        <f t="shared" si="3"/>
        <v>MancaDemšar</v>
      </c>
      <c r="F49" s="8" t="str">
        <f t="shared" si="2"/>
        <v>Manca Demšar</v>
      </c>
      <c r="G49" s="8"/>
      <c r="H49" s="8" t="s">
        <v>44</v>
      </c>
      <c r="I49" s="8" t="s">
        <v>132</v>
      </c>
      <c r="J49" s="8"/>
      <c r="K49" s="8"/>
      <c r="L49" s="8">
        <f>COUNTIF(E:E,E49)</f>
        <v>2</v>
      </c>
      <c r="M49">
        <f>VLOOKUP(L49,$Q$3:$R$4,2,0)</f>
        <v>18</v>
      </c>
      <c r="N49">
        <v>6</v>
      </c>
      <c r="O49">
        <v>5</v>
      </c>
    </row>
    <row r="50" spans="2:15" x14ac:dyDescent="0.25">
      <c r="B50" s="8" t="s">
        <v>45</v>
      </c>
      <c r="C50" s="8" t="s">
        <v>65</v>
      </c>
      <c r="D50" s="8" t="s">
        <v>59</v>
      </c>
      <c r="E50" s="8" t="str">
        <f t="shared" si="3"/>
        <v>NikaUrh</v>
      </c>
      <c r="F50" s="8" t="str">
        <f t="shared" si="2"/>
        <v>Nika Urh</v>
      </c>
      <c r="G50" s="9">
        <v>37822</v>
      </c>
      <c r="H50" s="8" t="s">
        <v>57</v>
      </c>
      <c r="I50" s="8" t="s">
        <v>132</v>
      </c>
      <c r="J50" s="8" t="s">
        <v>92</v>
      </c>
      <c r="K50" s="8"/>
      <c r="L50" s="8">
        <f>COUNTIF(E:E,E50)</f>
        <v>2</v>
      </c>
      <c r="M50">
        <f>VLOOKUP(L50,$Q$3:$R$4,2,0)</f>
        <v>18</v>
      </c>
      <c r="N50">
        <v>6</v>
      </c>
      <c r="O50">
        <v>5</v>
      </c>
    </row>
    <row r="51" spans="2:15" x14ac:dyDescent="0.25">
      <c r="B51" s="8" t="s">
        <v>45</v>
      </c>
      <c r="C51" s="8" t="s">
        <v>66</v>
      </c>
      <c r="D51" s="8" t="s">
        <v>67</v>
      </c>
      <c r="E51" s="8" t="str">
        <f t="shared" si="3"/>
        <v>KarlinaPiber</v>
      </c>
      <c r="F51" s="8" t="str">
        <f t="shared" si="2"/>
        <v>Karlina Piber</v>
      </c>
      <c r="G51" s="9">
        <v>37897</v>
      </c>
      <c r="H51" s="8" t="s">
        <v>57</v>
      </c>
      <c r="I51" s="8" t="s">
        <v>132</v>
      </c>
      <c r="J51" s="8" t="s">
        <v>92</v>
      </c>
      <c r="K51" s="8"/>
      <c r="L51" s="8">
        <f>COUNTIF(E:E,E51)</f>
        <v>2</v>
      </c>
      <c r="M51">
        <f>VLOOKUP(L51,$Q$3:$R$4,2,0)</f>
        <v>18</v>
      </c>
      <c r="N51">
        <v>6</v>
      </c>
      <c r="O51">
        <v>5</v>
      </c>
    </row>
    <row r="52" spans="2:15" x14ac:dyDescent="0.25">
      <c r="B52" s="8" t="s">
        <v>45</v>
      </c>
      <c r="C52" s="8" t="s">
        <v>68</v>
      </c>
      <c r="D52" s="8" t="s">
        <v>69</v>
      </c>
      <c r="E52" s="8" t="str">
        <f t="shared" si="3"/>
        <v>LanaOmovšek</v>
      </c>
      <c r="F52" s="8" t="str">
        <f t="shared" si="2"/>
        <v>Lana Omovšek</v>
      </c>
      <c r="G52" s="9">
        <v>37729</v>
      </c>
      <c r="H52" s="8" t="s">
        <v>57</v>
      </c>
      <c r="I52" s="8" t="s">
        <v>132</v>
      </c>
      <c r="J52" s="8" t="s">
        <v>92</v>
      </c>
      <c r="K52" s="8"/>
      <c r="L52" s="8">
        <f>COUNTIF(E:E,E52)</f>
        <v>2</v>
      </c>
      <c r="M52">
        <f>VLOOKUP(L52,$Q$3:$R$4,2,0)</f>
        <v>18</v>
      </c>
      <c r="N52">
        <v>6</v>
      </c>
      <c r="O52">
        <v>5</v>
      </c>
    </row>
    <row r="53" spans="2:15" x14ac:dyDescent="0.25">
      <c r="B53" s="8" t="s">
        <v>45</v>
      </c>
      <c r="C53" s="8" t="s">
        <v>70</v>
      </c>
      <c r="D53" s="8" t="s">
        <v>71</v>
      </c>
      <c r="E53" s="8" t="str">
        <f t="shared" si="3"/>
        <v>TašaMihelčič</v>
      </c>
      <c r="F53" s="8" t="str">
        <f t="shared" si="2"/>
        <v>Taša Mihelčič</v>
      </c>
      <c r="G53" s="9">
        <v>37842</v>
      </c>
      <c r="H53" s="8" t="s">
        <v>57</v>
      </c>
      <c r="I53" s="8" t="s">
        <v>132</v>
      </c>
      <c r="J53" s="8" t="s">
        <v>72</v>
      </c>
      <c r="K53" s="8"/>
      <c r="L53" s="8">
        <f>COUNTIF(E:E,E53)</f>
        <v>2</v>
      </c>
      <c r="M53">
        <f>VLOOKUP(L53,$Q$3:$R$4,2,0)</f>
        <v>18</v>
      </c>
      <c r="N53">
        <v>6</v>
      </c>
      <c r="O53">
        <v>5</v>
      </c>
    </row>
    <row r="54" spans="2:15" x14ac:dyDescent="0.25">
      <c r="B54" s="8" t="s">
        <v>45</v>
      </c>
      <c r="C54" s="8" t="s">
        <v>77</v>
      </c>
      <c r="D54" s="8" t="s">
        <v>78</v>
      </c>
      <c r="E54" s="8" t="str">
        <f t="shared" si="3"/>
        <v>TinaTavčar</v>
      </c>
      <c r="F54" s="8" t="str">
        <f t="shared" si="2"/>
        <v>Tina Tavčar</v>
      </c>
      <c r="G54" s="9">
        <v>36619</v>
      </c>
      <c r="H54" s="8" t="s">
        <v>57</v>
      </c>
      <c r="I54" s="8" t="s">
        <v>132</v>
      </c>
      <c r="J54" s="8" t="s">
        <v>72</v>
      </c>
      <c r="K54" s="8" t="s">
        <v>72</v>
      </c>
      <c r="L54" s="8">
        <f>COUNTIF(E:E,E54)</f>
        <v>2</v>
      </c>
      <c r="M54">
        <f>VLOOKUP(L54,$Q$3:$R$4,2,0)</f>
        <v>18</v>
      </c>
      <c r="N54">
        <v>6</v>
      </c>
      <c r="O54">
        <v>5</v>
      </c>
    </row>
    <row r="55" spans="2:15" x14ac:dyDescent="0.25">
      <c r="B55" s="1" t="s">
        <v>12</v>
      </c>
      <c r="C55" s="1" t="s">
        <v>0</v>
      </c>
      <c r="D55" s="1" t="s">
        <v>55</v>
      </c>
      <c r="E55" s="1" t="str">
        <f t="shared" si="3"/>
        <v>TianaMiličevič</v>
      </c>
      <c r="F55" s="1" t="str">
        <f t="shared" si="2"/>
        <v>Tiana Miličevič</v>
      </c>
      <c r="G55" s="7">
        <v>36472</v>
      </c>
      <c r="H55" s="1" t="s">
        <v>43</v>
      </c>
      <c r="I55" s="8" t="s">
        <v>132</v>
      </c>
      <c r="J55" s="1" t="s">
        <v>72</v>
      </c>
      <c r="K55" s="1"/>
      <c r="L55" s="1">
        <f>COUNTIF(E:E,E55)</f>
        <v>2</v>
      </c>
      <c r="M55">
        <f>VLOOKUP(L55,$Q$3:$R$4,2,0)</f>
        <v>18</v>
      </c>
      <c r="N55">
        <v>6</v>
      </c>
      <c r="O55">
        <v>5</v>
      </c>
    </row>
    <row r="56" spans="2:15" x14ac:dyDescent="0.25">
      <c r="B56" s="1" t="s">
        <v>12</v>
      </c>
      <c r="C56" s="1" t="s">
        <v>25</v>
      </c>
      <c r="D56" s="1" t="s">
        <v>24</v>
      </c>
      <c r="E56" s="1" t="str">
        <f t="shared" si="3"/>
        <v>NinaKustec</v>
      </c>
      <c r="F56" s="1" t="str">
        <f t="shared" si="2"/>
        <v>Nina Kustec</v>
      </c>
      <c r="G56" s="1"/>
      <c r="H56" s="1" t="s">
        <v>44</v>
      </c>
      <c r="I56" s="8" t="s">
        <v>132</v>
      </c>
      <c r="J56" s="1"/>
      <c r="K56" s="1"/>
      <c r="L56" s="1">
        <f>COUNTIF(E:E,E56)</f>
        <v>2</v>
      </c>
      <c r="M56">
        <f>VLOOKUP(L56,$Q$3:$R$4,2,0)</f>
        <v>18</v>
      </c>
      <c r="N56">
        <v>6</v>
      </c>
      <c r="O56">
        <v>5</v>
      </c>
    </row>
    <row r="57" spans="2:15" x14ac:dyDescent="0.25">
      <c r="B57" s="1" t="s">
        <v>12</v>
      </c>
      <c r="C57" s="1" t="s">
        <v>77</v>
      </c>
      <c r="D57" s="1" t="s">
        <v>78</v>
      </c>
      <c r="E57" s="1" t="str">
        <f t="shared" si="3"/>
        <v>TinaTavčar</v>
      </c>
      <c r="F57" s="1" t="str">
        <f t="shared" si="2"/>
        <v>Tina Tavčar</v>
      </c>
      <c r="G57" s="7">
        <v>36619</v>
      </c>
      <c r="H57" s="1" t="s">
        <v>57</v>
      </c>
      <c r="I57" s="8" t="s">
        <v>132</v>
      </c>
      <c r="J57" s="8" t="s">
        <v>72</v>
      </c>
      <c r="K57" s="1"/>
      <c r="L57" s="1">
        <f>COUNTIF(E:E,E57)</f>
        <v>2</v>
      </c>
      <c r="M57">
        <f>VLOOKUP(L57,$Q$3:$R$4,2,0)</f>
        <v>18</v>
      </c>
      <c r="N57">
        <v>6</v>
      </c>
      <c r="O57">
        <v>5</v>
      </c>
    </row>
    <row r="58" spans="2:15" x14ac:dyDescent="0.25">
      <c r="B58" s="1" t="s">
        <v>12</v>
      </c>
      <c r="C58" s="1" t="s">
        <v>77</v>
      </c>
      <c r="D58" s="1" t="s">
        <v>82</v>
      </c>
      <c r="E58" s="1" t="str">
        <f t="shared" si="3"/>
        <v>TinaFerjan</v>
      </c>
      <c r="F58" s="1" t="str">
        <f t="shared" si="2"/>
        <v>Tina Ferjan</v>
      </c>
      <c r="G58" s="7">
        <v>36337</v>
      </c>
      <c r="H58" s="1" t="s">
        <v>57</v>
      </c>
      <c r="I58" s="8" t="s">
        <v>132</v>
      </c>
      <c r="J58" s="1" t="s">
        <v>72</v>
      </c>
      <c r="K58" s="1" t="s">
        <v>72</v>
      </c>
      <c r="L58" s="1">
        <f>COUNTIF(E:E,E58)</f>
        <v>1</v>
      </c>
      <c r="M58">
        <f>VLOOKUP(L58,$Q$3:$R$4,2,0)</f>
        <v>15</v>
      </c>
      <c r="N58">
        <v>6</v>
      </c>
      <c r="O58">
        <v>5</v>
      </c>
    </row>
    <row r="59" spans="2:15" x14ac:dyDescent="0.25">
      <c r="B59" s="1" t="s">
        <v>12</v>
      </c>
      <c r="C59" s="1" t="s">
        <v>83</v>
      </c>
      <c r="D59" s="1" t="s">
        <v>84</v>
      </c>
      <c r="E59" s="1" t="str">
        <f t="shared" si="3"/>
        <v>EvaTrseglav</v>
      </c>
      <c r="F59" s="1" t="str">
        <f t="shared" si="2"/>
        <v>Eva Trseglav</v>
      </c>
      <c r="G59" s="7">
        <v>36501</v>
      </c>
      <c r="H59" s="1" t="s">
        <v>57</v>
      </c>
      <c r="I59" s="8" t="s">
        <v>132</v>
      </c>
      <c r="J59" s="1" t="s">
        <v>72</v>
      </c>
      <c r="K59" s="1" t="s">
        <v>72</v>
      </c>
      <c r="L59" s="1">
        <f>COUNTIF(E:E,E59)</f>
        <v>1</v>
      </c>
      <c r="M59">
        <f>VLOOKUP(L59,$Q$3:$R$4,2,0)</f>
        <v>15</v>
      </c>
      <c r="N59">
        <v>6</v>
      </c>
      <c r="O59">
        <v>5</v>
      </c>
    </row>
    <row r="60" spans="2:15" x14ac:dyDescent="0.25">
      <c r="B60" s="103" t="s">
        <v>11</v>
      </c>
      <c r="C60" s="103" t="s">
        <v>0</v>
      </c>
      <c r="D60" s="103" t="s">
        <v>55</v>
      </c>
      <c r="E60" s="103" t="str">
        <f t="shared" si="3"/>
        <v>TianaMiličevič</v>
      </c>
      <c r="F60" s="103" t="str">
        <f t="shared" si="2"/>
        <v>Tiana Miličevič</v>
      </c>
      <c r="G60" s="105">
        <v>36472</v>
      </c>
      <c r="H60" s="103" t="s">
        <v>43</v>
      </c>
      <c r="I60" s="103" t="s">
        <v>132</v>
      </c>
      <c r="J60" s="103" t="s">
        <v>72</v>
      </c>
      <c r="K60" s="103"/>
      <c r="L60" s="103">
        <f>COUNTIF(E:E,E60)</f>
        <v>2</v>
      </c>
      <c r="M60">
        <f>VLOOKUP(L60,$Q$3:$R$4,2,0)</f>
        <v>18</v>
      </c>
      <c r="N60">
        <v>6</v>
      </c>
      <c r="O60">
        <v>5</v>
      </c>
    </row>
    <row r="61" spans="2:15" x14ac:dyDescent="0.25">
      <c r="B61" s="103" t="s">
        <v>11</v>
      </c>
      <c r="C61" s="103" t="s">
        <v>25</v>
      </c>
      <c r="D61" s="103" t="s">
        <v>24</v>
      </c>
      <c r="E61" s="103" t="str">
        <f t="shared" si="3"/>
        <v>NinaKustec</v>
      </c>
      <c r="F61" s="103" t="str">
        <f t="shared" si="2"/>
        <v>Nina Kustec</v>
      </c>
      <c r="G61" s="103"/>
      <c r="H61" s="103" t="s">
        <v>44</v>
      </c>
      <c r="I61" s="103" t="s">
        <v>132</v>
      </c>
      <c r="J61" s="103"/>
      <c r="K61" s="103"/>
      <c r="L61" s="103">
        <f>COUNTIF(E:E,E61)</f>
        <v>2</v>
      </c>
      <c r="M61">
        <f>VLOOKUP(L61,$Q$3:$R$4,2,0)</f>
        <v>18</v>
      </c>
      <c r="N61">
        <v>6</v>
      </c>
      <c r="O61">
        <v>5</v>
      </c>
    </row>
  </sheetData>
  <autoFilter ref="B2:L61"/>
  <sortState ref="B2:J60">
    <sortCondition ref="B2:B60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9" workbookViewId="0">
      <selection activeCell="B2" sqref="B2:C39"/>
    </sheetView>
  </sheetViews>
  <sheetFormatPr defaultRowHeight="15" x14ac:dyDescent="0.25"/>
  <cols>
    <col min="1" max="1" width="20.28515625" bestFit="1" customWidth="1"/>
    <col min="4" max="4" width="11.5703125" bestFit="1" customWidth="1"/>
  </cols>
  <sheetData>
    <row r="1" spans="1:4" x14ac:dyDescent="0.25">
      <c r="A1" t="s">
        <v>87</v>
      </c>
    </row>
    <row r="2" spans="1:4" x14ac:dyDescent="0.25">
      <c r="A2" t="s">
        <v>93</v>
      </c>
      <c r="B2" t="str">
        <f>VLOOKUP(A2,Prijave!E:I,5,0)</f>
        <v>moški</v>
      </c>
      <c r="C2" t="str">
        <f>VLOOKUP(A2,Prijave!E:J,6,0)</f>
        <v>XS</v>
      </c>
      <c r="D2" t="str">
        <f>B2 &amp; " - " &amp; C2</f>
        <v>moški - XS</v>
      </c>
    </row>
    <row r="3" spans="1:4" x14ac:dyDescent="0.25">
      <c r="A3" t="s">
        <v>94</v>
      </c>
      <c r="B3" t="str">
        <f>VLOOKUP(A3,Prijave!E:I,5,0)</f>
        <v>moški</v>
      </c>
      <c r="C3">
        <f>VLOOKUP(A3,Prijave!E:J,6,0)</f>
        <v>0</v>
      </c>
      <c r="D3" t="str">
        <f t="shared" ref="D3:D39" si="0">B3 &amp; " - " &amp; C3</f>
        <v>moški - 0</v>
      </c>
    </row>
    <row r="4" spans="1:4" x14ac:dyDescent="0.25">
      <c r="A4" t="s">
        <v>95</v>
      </c>
      <c r="B4" t="str">
        <f>VLOOKUP(A4,Prijave!E:I,5,0)</f>
        <v>moški</v>
      </c>
      <c r="C4" t="str">
        <f>VLOOKUP(A4,Prijave!E:J,6,0)</f>
        <v>12L</v>
      </c>
      <c r="D4" t="str">
        <f t="shared" si="0"/>
        <v>moški - 12L</v>
      </c>
    </row>
    <row r="5" spans="1:4" x14ac:dyDescent="0.25">
      <c r="A5" t="s">
        <v>96</v>
      </c>
      <c r="B5" t="str">
        <f>VLOOKUP(A5,Prijave!E:I,5,0)</f>
        <v>moški</v>
      </c>
      <c r="C5" t="str">
        <f>VLOOKUP(A5,Prijave!E:J,6,0)</f>
        <v>12L</v>
      </c>
      <c r="D5" t="str">
        <f t="shared" si="0"/>
        <v>moški - 12L</v>
      </c>
    </row>
    <row r="6" spans="1:4" x14ac:dyDescent="0.25">
      <c r="A6" t="s">
        <v>97</v>
      </c>
      <c r="B6" t="str">
        <f>VLOOKUP(A6,Prijave!E:I,5,0)</f>
        <v>moški</v>
      </c>
      <c r="C6" t="str">
        <f>VLOOKUP(A6,Prijave!E:J,6,0)</f>
        <v>12L</v>
      </c>
      <c r="D6" t="str">
        <f t="shared" si="0"/>
        <v>moški - 12L</v>
      </c>
    </row>
    <row r="7" spans="1:4" x14ac:dyDescent="0.25">
      <c r="A7" t="s">
        <v>98</v>
      </c>
      <c r="B7" t="str">
        <f>VLOOKUP(A7,Prijave!E:I,5,0)</f>
        <v>moški</v>
      </c>
      <c r="C7">
        <f>VLOOKUP(A7,Prijave!E:J,6,0)</f>
        <v>0</v>
      </c>
      <c r="D7" t="str">
        <f t="shared" si="0"/>
        <v>moški - 0</v>
      </c>
    </row>
    <row r="8" spans="1:4" x14ac:dyDescent="0.25">
      <c r="A8" t="s">
        <v>99</v>
      </c>
      <c r="B8" t="str">
        <f>VLOOKUP(A8,Prijave!E:I,5,0)</f>
        <v>moški</v>
      </c>
      <c r="C8">
        <f>VLOOKUP(A8,Prijave!E:J,6,0)</f>
        <v>0</v>
      </c>
      <c r="D8" t="str">
        <f t="shared" si="0"/>
        <v>moški - 0</v>
      </c>
    </row>
    <row r="9" spans="1:4" x14ac:dyDescent="0.25">
      <c r="A9" t="s">
        <v>100</v>
      </c>
      <c r="B9" t="str">
        <f>VLOOKUP(A9,Prijave!E:I,5,0)</f>
        <v>moški</v>
      </c>
      <c r="C9">
        <f>VLOOKUP(A9,Prijave!E:J,6,0)</f>
        <v>0</v>
      </c>
      <c r="D9" t="str">
        <f t="shared" si="0"/>
        <v>moški - 0</v>
      </c>
    </row>
    <row r="10" spans="1:4" x14ac:dyDescent="0.25">
      <c r="A10" t="s">
        <v>101</v>
      </c>
      <c r="B10" t="str">
        <f>VLOOKUP(A10,Prijave!E:I,5,0)</f>
        <v>moški</v>
      </c>
      <c r="C10" t="str">
        <f>VLOOKUP(A10,Prijave!E:J,6,0)</f>
        <v>12L</v>
      </c>
      <c r="D10" t="str">
        <f t="shared" si="0"/>
        <v>moški - 12L</v>
      </c>
    </row>
    <row r="11" spans="1:4" x14ac:dyDescent="0.25">
      <c r="A11" t="s">
        <v>102</v>
      </c>
      <c r="B11" t="str">
        <f>VLOOKUP(A11,Prijave!E:I,5,0)</f>
        <v>moški</v>
      </c>
      <c r="C11" t="str">
        <f>VLOOKUP(A11,Prijave!E:J,6,0)</f>
        <v>M</v>
      </c>
      <c r="D11" t="str">
        <f t="shared" si="0"/>
        <v>moški - M</v>
      </c>
    </row>
    <row r="12" spans="1:4" x14ac:dyDescent="0.25">
      <c r="A12" t="s">
        <v>103</v>
      </c>
      <c r="B12" t="str">
        <f>VLOOKUP(A12,Prijave!E:I,5,0)</f>
        <v>moški</v>
      </c>
      <c r="C12" t="str">
        <f>VLOOKUP(A12,Prijave!E:J,6,0)</f>
        <v>M</v>
      </c>
      <c r="D12" t="str">
        <f t="shared" si="0"/>
        <v>moški - M</v>
      </c>
    </row>
    <row r="13" spans="1:4" x14ac:dyDescent="0.25">
      <c r="A13" t="s">
        <v>104</v>
      </c>
      <c r="B13" t="str">
        <f>VLOOKUP(A13,Prijave!E:I,5,0)</f>
        <v>moški</v>
      </c>
      <c r="C13" t="str">
        <f>VLOOKUP(A13,Prijave!E:J,6,0)</f>
        <v>M</v>
      </c>
      <c r="D13" t="str">
        <f t="shared" si="0"/>
        <v>moški - M</v>
      </c>
    </row>
    <row r="14" spans="1:4" x14ac:dyDescent="0.25">
      <c r="A14" t="s">
        <v>105</v>
      </c>
      <c r="B14" t="str">
        <f>VLOOKUP(A14,Prijave!E:I,5,0)</f>
        <v>moški</v>
      </c>
      <c r="C14" t="str">
        <f>VLOOKUP(A14,Prijave!E:J,6,0)</f>
        <v>M</v>
      </c>
      <c r="D14" t="str">
        <f t="shared" si="0"/>
        <v>moški - M</v>
      </c>
    </row>
    <row r="15" spans="1:4" x14ac:dyDescent="0.25">
      <c r="A15" t="s">
        <v>106</v>
      </c>
      <c r="B15" t="str">
        <f>VLOOKUP(A15,Prijave!E:I,5,0)</f>
        <v>moški</v>
      </c>
      <c r="C15">
        <f>VLOOKUP(A15,Prijave!E:J,6,0)</f>
        <v>0</v>
      </c>
      <c r="D15" t="str">
        <f t="shared" si="0"/>
        <v>moški - 0</v>
      </c>
    </row>
    <row r="16" spans="1:4" x14ac:dyDescent="0.25">
      <c r="A16" t="s">
        <v>107</v>
      </c>
      <c r="B16" t="str">
        <f>VLOOKUP(A16,Prijave!E:I,5,0)</f>
        <v>moški</v>
      </c>
      <c r="C16">
        <f>VLOOKUP(A16,Prijave!E:J,6,0)</f>
        <v>0</v>
      </c>
      <c r="D16" t="str">
        <f t="shared" si="0"/>
        <v>moški - 0</v>
      </c>
    </row>
    <row r="17" spans="1:4" x14ac:dyDescent="0.25">
      <c r="A17" t="s">
        <v>108</v>
      </c>
      <c r="B17" t="str">
        <f>VLOOKUP(A17,Prijave!E:I,5,0)</f>
        <v>moški</v>
      </c>
      <c r="C17">
        <f>VLOOKUP(A17,Prijave!E:J,6,0)</f>
        <v>0</v>
      </c>
      <c r="D17" t="str">
        <f t="shared" si="0"/>
        <v>moški - 0</v>
      </c>
    </row>
    <row r="18" spans="1:4" x14ac:dyDescent="0.25">
      <c r="A18" t="s">
        <v>109</v>
      </c>
      <c r="B18" t="str">
        <f>VLOOKUP(A18,Prijave!E:I,5,0)</f>
        <v>moški</v>
      </c>
      <c r="C18">
        <f>VLOOKUP(A18,Prijave!E:J,6,0)</f>
        <v>0</v>
      </c>
      <c r="D18" t="str">
        <f t="shared" si="0"/>
        <v>moški - 0</v>
      </c>
    </row>
    <row r="19" spans="1:4" x14ac:dyDescent="0.25">
      <c r="A19" t="s">
        <v>110</v>
      </c>
      <c r="B19" t="str">
        <f>VLOOKUP(A19,Prijave!E:I,5,0)</f>
        <v>moški</v>
      </c>
      <c r="C19">
        <f>VLOOKUP(A19,Prijave!E:J,6,0)</f>
        <v>0</v>
      </c>
      <c r="D19" t="str">
        <f t="shared" si="0"/>
        <v>moški - 0</v>
      </c>
    </row>
    <row r="20" spans="1:4" x14ac:dyDescent="0.25">
      <c r="A20" t="s">
        <v>111</v>
      </c>
      <c r="B20" t="str">
        <f>VLOOKUP(A20,Prijave!E:I,5,0)</f>
        <v>moški</v>
      </c>
      <c r="C20" t="str">
        <f>VLOOKUP(A20,Prijave!E:J,6,0)</f>
        <v>L</v>
      </c>
      <c r="D20" t="str">
        <f t="shared" si="0"/>
        <v>moški - L</v>
      </c>
    </row>
    <row r="21" spans="1:4" x14ac:dyDescent="0.25">
      <c r="A21" t="s">
        <v>112</v>
      </c>
      <c r="B21" t="str">
        <f>VLOOKUP(A21,Prijave!E:I,5,0)</f>
        <v>moški</v>
      </c>
      <c r="C21" t="str">
        <f>VLOOKUP(A21,Prijave!E:J,6,0)</f>
        <v>M</v>
      </c>
      <c r="D21" t="str">
        <f t="shared" si="0"/>
        <v>moški - M</v>
      </c>
    </row>
    <row r="22" spans="1:4" x14ac:dyDescent="0.25">
      <c r="A22" t="s">
        <v>113</v>
      </c>
      <c r="B22" t="str">
        <f>VLOOKUP(A22,Prijave!E:I,5,0)</f>
        <v>moški</v>
      </c>
      <c r="C22">
        <f>VLOOKUP(A22,Prijave!E:J,6,0)</f>
        <v>0</v>
      </c>
      <c r="D22" t="str">
        <f t="shared" si="0"/>
        <v>moški - 0</v>
      </c>
    </row>
    <row r="23" spans="1:4" x14ac:dyDescent="0.25">
      <c r="A23" t="s">
        <v>114</v>
      </c>
      <c r="B23" t="str">
        <f>VLOOKUP(A23,Prijave!E:I,5,0)</f>
        <v>moški</v>
      </c>
      <c r="C23" t="str">
        <f>VLOOKUP(A23,Prijave!E:J,6,0)</f>
        <v>M</v>
      </c>
      <c r="D23" t="str">
        <f t="shared" si="0"/>
        <v>moški - M</v>
      </c>
    </row>
    <row r="24" spans="1:4" x14ac:dyDescent="0.25">
      <c r="A24" t="s">
        <v>115</v>
      </c>
      <c r="B24" t="str">
        <f>VLOOKUP(A24,Prijave!E:I,5,0)</f>
        <v>moški</v>
      </c>
      <c r="C24">
        <f>VLOOKUP(A24,Prijave!E:J,6,0)</f>
        <v>0</v>
      </c>
      <c r="D24" t="str">
        <f t="shared" si="0"/>
        <v>moški - 0</v>
      </c>
    </row>
    <row r="25" spans="1:4" x14ac:dyDescent="0.25">
      <c r="A25" t="s">
        <v>116</v>
      </c>
      <c r="B25" t="str">
        <f>VLOOKUP(A25,Prijave!E:I,5,0)</f>
        <v>moški</v>
      </c>
      <c r="C25" t="str">
        <f>VLOOKUP(A25,Prijave!E:J,6,0)</f>
        <v>M</v>
      </c>
      <c r="D25" t="str">
        <f t="shared" si="0"/>
        <v>moški - M</v>
      </c>
    </row>
    <row r="26" spans="1:4" x14ac:dyDescent="0.25">
      <c r="A26" t="s">
        <v>117</v>
      </c>
      <c r="B26" t="str">
        <f>VLOOKUP(A26,Prijave!E:I,5,0)</f>
        <v>ženske</v>
      </c>
      <c r="C26" t="str">
        <f>VLOOKUP(A26,Prijave!E:J,6,0)</f>
        <v>XS</v>
      </c>
      <c r="D26" t="str">
        <f t="shared" si="0"/>
        <v>ženske - XS</v>
      </c>
    </row>
    <row r="27" spans="1:4" x14ac:dyDescent="0.25">
      <c r="A27" t="s">
        <v>118</v>
      </c>
      <c r="B27" t="str">
        <f>VLOOKUP(A27,Prijave!E:I,5,0)</f>
        <v>ženske</v>
      </c>
      <c r="C27">
        <f>VLOOKUP(A27,Prijave!E:J,6,0)</f>
        <v>0</v>
      </c>
      <c r="D27" t="str">
        <f t="shared" si="0"/>
        <v>ženske - 0</v>
      </c>
    </row>
    <row r="28" spans="1:4" x14ac:dyDescent="0.25">
      <c r="A28" t="s">
        <v>119</v>
      </c>
      <c r="B28" t="str">
        <f>VLOOKUP(A28,Prijave!E:I,5,0)</f>
        <v>ženske</v>
      </c>
      <c r="C28" t="str">
        <f>VLOOKUP(A28,Prijave!E:J,6,0)</f>
        <v>12L</v>
      </c>
      <c r="D28" t="str">
        <f t="shared" si="0"/>
        <v>ženske - 12L</v>
      </c>
    </row>
    <row r="29" spans="1:4" x14ac:dyDescent="0.25">
      <c r="A29" t="s">
        <v>120</v>
      </c>
      <c r="B29" t="str">
        <f>VLOOKUP(A29,Prijave!E:I,5,0)</f>
        <v>ženske</v>
      </c>
      <c r="C29">
        <f>VLOOKUP(A29,Prijave!E:J,6,0)</f>
        <v>0</v>
      </c>
      <c r="D29" t="str">
        <f t="shared" si="0"/>
        <v>ženske - 0</v>
      </c>
    </row>
    <row r="30" spans="1:4" x14ac:dyDescent="0.25">
      <c r="A30" t="s">
        <v>121</v>
      </c>
      <c r="B30" t="str">
        <f>VLOOKUP(A30,Prijave!E:I,5,0)</f>
        <v>ženske</v>
      </c>
      <c r="C30" t="str">
        <f>VLOOKUP(A30,Prijave!E:J,6,0)</f>
        <v>12L</v>
      </c>
      <c r="D30" t="str">
        <f t="shared" si="0"/>
        <v>ženske - 12L</v>
      </c>
    </row>
    <row r="31" spans="1:4" x14ac:dyDescent="0.25">
      <c r="A31" t="s">
        <v>122</v>
      </c>
      <c r="B31" t="str">
        <f>VLOOKUP(A31,Prijave!E:I,5,0)</f>
        <v>ženske</v>
      </c>
      <c r="C31" t="str">
        <f>VLOOKUP(A31,Prijave!E:J,6,0)</f>
        <v>12L</v>
      </c>
      <c r="D31" t="str">
        <f t="shared" si="0"/>
        <v>ženske - 12L</v>
      </c>
    </row>
    <row r="32" spans="1:4" x14ac:dyDescent="0.25">
      <c r="A32" t="s">
        <v>123</v>
      </c>
      <c r="B32" t="str">
        <f>VLOOKUP(A32,Prijave!E:I,5,0)</f>
        <v>ženske</v>
      </c>
      <c r="C32" t="str">
        <f>VLOOKUP(A32,Prijave!E:J,6,0)</f>
        <v>12L</v>
      </c>
      <c r="D32" t="str">
        <f t="shared" si="0"/>
        <v>ženske - 12L</v>
      </c>
    </row>
    <row r="33" spans="1:4" x14ac:dyDescent="0.25">
      <c r="A33" t="s">
        <v>124</v>
      </c>
      <c r="B33" t="str">
        <f>VLOOKUP(A33,Prijave!E:I,5,0)</f>
        <v>ženske</v>
      </c>
      <c r="C33" t="str">
        <f>VLOOKUP(A33,Prijave!E:J,6,0)</f>
        <v>S</v>
      </c>
      <c r="D33" t="str">
        <f t="shared" si="0"/>
        <v>ženske - S</v>
      </c>
    </row>
    <row r="34" spans="1:4" x14ac:dyDescent="0.25">
      <c r="A34" t="s">
        <v>125</v>
      </c>
      <c r="B34" t="str">
        <f>VLOOKUP(A34,Prijave!E:I,5,0)</f>
        <v>ženske</v>
      </c>
      <c r="C34">
        <f>VLOOKUP(A34,Prijave!E:J,6,0)</f>
        <v>0</v>
      </c>
      <c r="D34" t="str">
        <f t="shared" si="0"/>
        <v>ženske - 0</v>
      </c>
    </row>
    <row r="35" spans="1:4" x14ac:dyDescent="0.25">
      <c r="A35" t="s">
        <v>126</v>
      </c>
      <c r="B35" t="str">
        <f>VLOOKUP(A35,Prijave!E:I,5,0)</f>
        <v>ženske</v>
      </c>
      <c r="C35" t="str">
        <f>VLOOKUP(A35,Prijave!E:J,6,0)</f>
        <v>S</v>
      </c>
      <c r="D35" t="str">
        <f t="shared" si="0"/>
        <v>ženske - S</v>
      </c>
    </row>
    <row r="36" spans="1:4" x14ac:dyDescent="0.25">
      <c r="A36" t="s">
        <v>127</v>
      </c>
      <c r="B36" t="str">
        <f>VLOOKUP(A36,Prijave!E:I,5,0)</f>
        <v>ženske</v>
      </c>
      <c r="C36" t="str">
        <f>VLOOKUP(A36,Prijave!E:J,6,0)</f>
        <v>S</v>
      </c>
      <c r="D36" t="str">
        <f t="shared" si="0"/>
        <v>ženske - S</v>
      </c>
    </row>
    <row r="37" spans="1:4" x14ac:dyDescent="0.25">
      <c r="A37" t="s">
        <v>128</v>
      </c>
      <c r="B37" t="str">
        <f>VLOOKUP(A37,Prijave!E:I,5,0)</f>
        <v>ženske</v>
      </c>
      <c r="C37">
        <f>VLOOKUP(A37,Prijave!E:J,6,0)</f>
        <v>0</v>
      </c>
      <c r="D37" t="str">
        <f t="shared" si="0"/>
        <v>ženske - 0</v>
      </c>
    </row>
    <row r="38" spans="1:4" x14ac:dyDescent="0.25">
      <c r="A38" t="s">
        <v>129</v>
      </c>
      <c r="B38" t="str">
        <f>VLOOKUP(A38,Prijave!E:I,5,0)</f>
        <v>ženske</v>
      </c>
      <c r="C38" t="str">
        <f>VLOOKUP(A38,Prijave!E:J,6,0)</f>
        <v>S</v>
      </c>
      <c r="D38" t="str">
        <f t="shared" si="0"/>
        <v>ženske - S</v>
      </c>
    </row>
    <row r="39" spans="1:4" x14ac:dyDescent="0.25">
      <c r="A39" t="s">
        <v>130</v>
      </c>
      <c r="B39" t="str">
        <f>VLOOKUP(A39,Prijave!E:I,5,0)</f>
        <v>ženske</v>
      </c>
      <c r="C39" t="str">
        <f>VLOOKUP(A39,Prijave!E:J,6,0)</f>
        <v>S</v>
      </c>
      <c r="D39" t="str">
        <f t="shared" si="0"/>
        <v>ženske - S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workbookViewId="0">
      <selection activeCell="B2" sqref="B2:C39"/>
    </sheetView>
  </sheetViews>
  <sheetFormatPr defaultRowHeight="15" x14ac:dyDescent="0.25"/>
  <cols>
    <col min="1" max="1" width="14.42578125" customWidth="1"/>
    <col min="5" max="5" width="11.5703125" bestFit="1" customWidth="1"/>
    <col min="6" max="6" width="9.140625" style="3"/>
  </cols>
  <sheetData>
    <row r="2" spans="1:8" x14ac:dyDescent="0.25">
      <c r="A2" t="s">
        <v>133</v>
      </c>
      <c r="G2" s="1" t="s">
        <v>220</v>
      </c>
      <c r="H2" s="1">
        <v>2</v>
      </c>
    </row>
    <row r="3" spans="1:8" x14ac:dyDescent="0.25">
      <c r="A3" t="s">
        <v>134</v>
      </c>
      <c r="E3" s="1" t="s">
        <v>134</v>
      </c>
      <c r="F3" s="80">
        <f>COUNTIF(A:A,E3)</f>
        <v>4</v>
      </c>
      <c r="G3" s="1" t="s">
        <v>92</v>
      </c>
      <c r="H3" s="1">
        <v>4</v>
      </c>
    </row>
    <row r="4" spans="1:8" x14ac:dyDescent="0.25">
      <c r="A4" t="s">
        <v>134</v>
      </c>
      <c r="E4" s="1" t="s">
        <v>133</v>
      </c>
      <c r="F4" s="80">
        <f>COUNTIF(A:A,E4)</f>
        <v>1</v>
      </c>
      <c r="G4" s="1" t="s">
        <v>91</v>
      </c>
      <c r="H4" s="1">
        <v>3</v>
      </c>
    </row>
    <row r="5" spans="1:8" x14ac:dyDescent="0.25">
      <c r="A5" t="s">
        <v>134</v>
      </c>
      <c r="E5" s="1"/>
      <c r="F5" s="80"/>
      <c r="G5" s="1" t="s">
        <v>72</v>
      </c>
      <c r="H5" s="1">
        <v>3</v>
      </c>
    </row>
    <row r="6" spans="1:8" x14ac:dyDescent="0.25">
      <c r="A6" t="s">
        <v>134</v>
      </c>
      <c r="E6" s="1" t="s">
        <v>135</v>
      </c>
      <c r="F6" s="80">
        <f>COUNTIF(A:A,E6)</f>
        <v>7</v>
      </c>
      <c r="G6" s="1" t="s">
        <v>76</v>
      </c>
      <c r="H6" s="1">
        <v>10</v>
      </c>
    </row>
    <row r="7" spans="1:8" x14ac:dyDescent="0.25">
      <c r="A7" t="s">
        <v>135</v>
      </c>
      <c r="E7" s="1" t="s">
        <v>136</v>
      </c>
      <c r="F7" s="80">
        <f>COUNTIF(A:A,E7)</f>
        <v>1</v>
      </c>
      <c r="G7" s="1" t="s">
        <v>80</v>
      </c>
      <c r="H7" s="1">
        <v>2</v>
      </c>
    </row>
    <row r="8" spans="1:8" x14ac:dyDescent="0.25">
      <c r="A8" t="s">
        <v>135</v>
      </c>
      <c r="E8" s="1"/>
      <c r="F8" s="2"/>
    </row>
    <row r="9" spans="1:8" x14ac:dyDescent="0.25">
      <c r="A9" t="s">
        <v>135</v>
      </c>
      <c r="E9" s="1"/>
      <c r="F9" s="2"/>
      <c r="G9" s="1" t="s">
        <v>219</v>
      </c>
      <c r="H9" s="1">
        <v>1</v>
      </c>
    </row>
    <row r="10" spans="1:8" x14ac:dyDescent="0.25">
      <c r="A10" t="s">
        <v>135</v>
      </c>
      <c r="E10" s="1" t="s">
        <v>137</v>
      </c>
      <c r="F10" s="2">
        <f>COUNTIF(A:A,E10)</f>
        <v>1</v>
      </c>
      <c r="G10" s="1" t="s">
        <v>91</v>
      </c>
      <c r="H10" s="1">
        <v>3</v>
      </c>
    </row>
    <row r="11" spans="1:8" x14ac:dyDescent="0.25">
      <c r="A11" t="s">
        <v>136</v>
      </c>
      <c r="E11" s="1" t="s">
        <v>139</v>
      </c>
      <c r="F11" s="2">
        <f>COUNTIF(A:A,E11)</f>
        <v>5</v>
      </c>
      <c r="G11" s="1" t="s">
        <v>72</v>
      </c>
      <c r="H11" s="1">
        <v>6</v>
      </c>
    </row>
    <row r="12" spans="1:8" x14ac:dyDescent="0.25">
      <c r="A12" t="s">
        <v>135</v>
      </c>
      <c r="E12" s="1" t="s">
        <v>138</v>
      </c>
      <c r="F12" s="2">
        <f>COUNTIF(A:A,E12)</f>
        <v>4</v>
      </c>
      <c r="G12" s="1" t="s">
        <v>92</v>
      </c>
      <c r="H12" s="1">
        <v>4</v>
      </c>
    </row>
    <row r="13" spans="1:8" x14ac:dyDescent="0.25">
      <c r="A13" t="s">
        <v>135</v>
      </c>
    </row>
    <row r="14" spans="1:8" x14ac:dyDescent="0.25">
      <c r="A14" t="s">
        <v>135</v>
      </c>
    </row>
    <row r="15" spans="1:8" x14ac:dyDescent="0.25">
      <c r="A15" t="s">
        <v>137</v>
      </c>
      <c r="H15">
        <f>SUM(H3:H12)</f>
        <v>36</v>
      </c>
    </row>
    <row r="16" spans="1:8" x14ac:dyDescent="0.25">
      <c r="A16" t="s">
        <v>138</v>
      </c>
    </row>
    <row r="17" spans="1:1" x14ac:dyDescent="0.25">
      <c r="A17" t="s">
        <v>138</v>
      </c>
    </row>
    <row r="18" spans="1:1" x14ac:dyDescent="0.25">
      <c r="A18" t="s">
        <v>138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139</v>
      </c>
    </row>
    <row r="22" spans="1:1" x14ac:dyDescent="0.25">
      <c r="A22" t="s">
        <v>139</v>
      </c>
    </row>
    <row r="23" spans="1:1" x14ac:dyDescent="0.25">
      <c r="A23" t="s">
        <v>139</v>
      </c>
    </row>
    <row r="24" spans="1:1" x14ac:dyDescent="0.25">
      <c r="A24" t="s">
        <v>139</v>
      </c>
    </row>
  </sheetData>
  <autoFilter ref="A2:A2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B2:AD20"/>
  <sheetViews>
    <sheetView zoomScale="85" zoomScaleNormal="85" workbookViewId="0">
      <selection activeCell="Q4" sqref="Q4"/>
    </sheetView>
  </sheetViews>
  <sheetFormatPr defaultRowHeight="21" x14ac:dyDescent="0.35"/>
  <cols>
    <col min="1" max="1" width="1.7109375" style="14" customWidth="1"/>
    <col min="2" max="2" width="6.42578125" style="15" customWidth="1"/>
    <col min="3" max="3" width="22.7109375" style="14" bestFit="1" customWidth="1"/>
    <col min="4" max="4" width="18.140625" style="14" bestFit="1" customWidth="1"/>
    <col min="5" max="14" width="6.85546875" style="14" customWidth="1"/>
    <col min="15" max="15" width="9.5703125" style="14" bestFit="1" customWidth="1"/>
    <col min="16" max="17" width="7.28515625" style="14" customWidth="1"/>
    <col min="18" max="18" width="9.42578125" style="14" bestFit="1" customWidth="1"/>
    <col min="19" max="23" width="9.140625" style="14" hidden="1" customWidth="1"/>
    <col min="24" max="24" width="10.5703125" style="14" hidden="1" customWidth="1"/>
    <col min="25" max="25" width="0" style="14" hidden="1" customWidth="1"/>
    <col min="26" max="16384" width="9.140625" style="14"/>
  </cols>
  <sheetData>
    <row r="2" spans="2:25" s="21" customFormat="1" ht="32.25" customHeight="1" x14ac:dyDescent="0.25">
      <c r="B2" s="23" t="s">
        <v>162</v>
      </c>
      <c r="C2" s="39"/>
      <c r="D2" s="83" t="s">
        <v>51</v>
      </c>
      <c r="E2" s="34">
        <v>1</v>
      </c>
      <c r="F2" s="35"/>
      <c r="G2" s="34">
        <v>2</v>
      </c>
      <c r="H2" s="35"/>
      <c r="I2" s="34">
        <v>3</v>
      </c>
      <c r="J2" s="35"/>
      <c r="K2" s="34">
        <v>4</v>
      </c>
      <c r="L2" s="35"/>
      <c r="M2" s="34">
        <v>5</v>
      </c>
      <c r="N2" s="35"/>
      <c r="O2" s="36" t="s">
        <v>145</v>
      </c>
      <c r="P2" s="41" t="s">
        <v>146</v>
      </c>
      <c r="Q2" s="41"/>
      <c r="R2" s="36" t="s">
        <v>147</v>
      </c>
      <c r="S2" s="20">
        <v>1</v>
      </c>
      <c r="T2" s="20">
        <v>2</v>
      </c>
      <c r="U2" s="20">
        <v>3</v>
      </c>
      <c r="V2" s="20">
        <v>4</v>
      </c>
      <c r="W2" s="20">
        <v>5</v>
      </c>
      <c r="X2" s="21" t="s">
        <v>157</v>
      </c>
    </row>
    <row r="3" spans="2:25" s="21" customFormat="1" ht="32.25" customHeight="1" x14ac:dyDescent="0.25">
      <c r="B3" s="19">
        <v>1</v>
      </c>
      <c r="C3" s="26" t="s">
        <v>140</v>
      </c>
      <c r="D3" s="26" t="str">
        <f>VLOOKUP(C3,Prijave!F:H,3,0)</f>
        <v>Squashland</v>
      </c>
      <c r="E3" s="42"/>
      <c r="F3" s="43"/>
      <c r="G3" s="44"/>
      <c r="H3" s="45"/>
      <c r="I3" s="27"/>
      <c r="J3" s="28"/>
      <c r="K3" s="27"/>
      <c r="L3" s="28"/>
      <c r="M3" s="27"/>
      <c r="N3" s="28"/>
      <c r="O3" s="20">
        <f>SUM(T3:W3)</f>
        <v>0</v>
      </c>
      <c r="P3" s="47">
        <f>E3+G3+I3+K3+M3</f>
        <v>0</v>
      </c>
      <c r="Q3" s="47">
        <f>F3+H3+J3+L3+N3</f>
        <v>0</v>
      </c>
      <c r="R3" s="20">
        <f>RANK(X3,$X$3:$X$7,0)</f>
        <v>1</v>
      </c>
      <c r="S3" s="54">
        <f>IF(E3&gt;F3,1,0)</f>
        <v>0</v>
      </c>
      <c r="T3" s="20">
        <f>IF(G3&gt;H3,1,0)</f>
        <v>0</v>
      </c>
      <c r="U3" s="20">
        <f>IF(I3&gt;J3,1,0)</f>
        <v>0</v>
      </c>
      <c r="V3" s="20">
        <f>IF(K3&gt;L3,1,0)</f>
        <v>0</v>
      </c>
      <c r="W3" s="20">
        <f>IF(M3&gt;N3,1,0)</f>
        <v>0</v>
      </c>
      <c r="X3" s="21">
        <f>O3*100+P3*10+Q3</f>
        <v>0</v>
      </c>
      <c r="Y3" s="21">
        <f>COUNTIF($E$11:$F$20,B3)</f>
        <v>4</v>
      </c>
    </row>
    <row r="4" spans="2:25" s="21" customFormat="1" ht="32.25" customHeight="1" x14ac:dyDescent="0.25">
      <c r="B4" s="19">
        <v>2</v>
      </c>
      <c r="C4" s="26" t="s">
        <v>141</v>
      </c>
      <c r="D4" s="26" t="str">
        <f>VLOOKUP(C4,Prijave!F:H,3,0)</f>
        <v>Škofja Loka</v>
      </c>
      <c r="E4" s="48"/>
      <c r="F4" s="49"/>
      <c r="G4" s="42"/>
      <c r="H4" s="43"/>
      <c r="I4" s="48"/>
      <c r="J4" s="49"/>
      <c r="K4" s="48"/>
      <c r="L4" s="49"/>
      <c r="M4" s="48"/>
      <c r="N4" s="49"/>
      <c r="O4" s="20">
        <f>SUM(T4:W4)</f>
        <v>0</v>
      </c>
      <c r="P4" s="47">
        <f t="shared" ref="P4:P7" si="0">E4+G4+I4+K4+M4</f>
        <v>0</v>
      </c>
      <c r="Q4" s="47">
        <f t="shared" ref="Q4:Q7" si="1">F4+H4+J4+L4+N4</f>
        <v>0</v>
      </c>
      <c r="R4" s="20">
        <f>RANK(X4,$X$3:$X$7,0)</f>
        <v>1</v>
      </c>
      <c r="S4" s="20">
        <f>IF(E4&gt;F4,1,0)</f>
        <v>0</v>
      </c>
      <c r="T4" s="54">
        <f>IF(G4&gt;H4,1,0)</f>
        <v>0</v>
      </c>
      <c r="U4" s="20">
        <f>IF(I4&gt;J4,1,0)</f>
        <v>0</v>
      </c>
      <c r="V4" s="20">
        <f>IF(K4&gt;L4,1,0)</f>
        <v>0</v>
      </c>
      <c r="W4" s="20">
        <f>IF(M4&gt;N4,1,0)</f>
        <v>0</v>
      </c>
      <c r="X4" s="21">
        <f>O4*100+P4*10+Q4</f>
        <v>0</v>
      </c>
      <c r="Y4" s="21">
        <f t="shared" ref="Y4:Y7" si="2">COUNTIF($E$11:$F$20,B4)</f>
        <v>4</v>
      </c>
    </row>
    <row r="5" spans="2:25" s="21" customFormat="1" ht="32.25" customHeight="1" x14ac:dyDescent="0.25">
      <c r="B5" s="19">
        <v>3</v>
      </c>
      <c r="C5" s="26" t="s">
        <v>142</v>
      </c>
      <c r="D5" s="26" t="str">
        <f>VLOOKUP(C5,Prijave!F:H,3,0)</f>
        <v>Bled</v>
      </c>
      <c r="E5" s="27"/>
      <c r="F5" s="28"/>
      <c r="G5" s="27"/>
      <c r="H5" s="28"/>
      <c r="I5" s="42"/>
      <c r="J5" s="43"/>
      <c r="K5" s="44"/>
      <c r="L5" s="45"/>
      <c r="M5" s="27"/>
      <c r="N5" s="28"/>
      <c r="O5" s="20">
        <f>SUM(T5:W5)</f>
        <v>0</v>
      </c>
      <c r="P5" s="47">
        <f t="shared" si="0"/>
        <v>0</v>
      </c>
      <c r="Q5" s="47">
        <f t="shared" si="1"/>
        <v>0</v>
      </c>
      <c r="R5" s="20">
        <f>RANK(X5,$X$3:$X$7,0)</f>
        <v>1</v>
      </c>
      <c r="S5" s="20">
        <f>IF(E5&gt;F5,1,0)</f>
        <v>0</v>
      </c>
      <c r="T5" s="20">
        <f>IF(G5&gt;H5,1,0)</f>
        <v>0</v>
      </c>
      <c r="U5" s="54">
        <f>IF(I5&gt;J5,1,0)</f>
        <v>0</v>
      </c>
      <c r="V5" s="20">
        <f>IF(K5&gt;L5,1,0)</f>
        <v>0</v>
      </c>
      <c r="W5" s="20">
        <f>IF(M5&gt;N5,1,0)</f>
        <v>0</v>
      </c>
      <c r="X5" s="21">
        <f>O5*100+P5*10+Q5</f>
        <v>0</v>
      </c>
      <c r="Y5" s="21">
        <f t="shared" si="2"/>
        <v>4</v>
      </c>
    </row>
    <row r="6" spans="2:25" s="21" customFormat="1" ht="32.25" customHeight="1" x14ac:dyDescent="0.25">
      <c r="B6" s="19">
        <v>4</v>
      </c>
      <c r="C6" s="26" t="s">
        <v>143</v>
      </c>
      <c r="D6" s="26" t="str">
        <f>VLOOKUP(C6,Prijave!F:H,3,0)</f>
        <v>Bled</v>
      </c>
      <c r="E6" s="48"/>
      <c r="F6" s="49"/>
      <c r="G6" s="48"/>
      <c r="H6" s="49"/>
      <c r="I6" s="48"/>
      <c r="J6" s="49"/>
      <c r="K6" s="42"/>
      <c r="L6" s="43"/>
      <c r="M6" s="48"/>
      <c r="N6" s="49"/>
      <c r="O6" s="20">
        <f>SUM(T6:W6)</f>
        <v>0</v>
      </c>
      <c r="P6" s="47">
        <f t="shared" si="0"/>
        <v>0</v>
      </c>
      <c r="Q6" s="47">
        <f t="shared" si="1"/>
        <v>0</v>
      </c>
      <c r="R6" s="20">
        <f>RANK(X6,$X$3:$X$7,0)</f>
        <v>1</v>
      </c>
      <c r="S6" s="20">
        <f>IF(E6&gt;F6,1,0)</f>
        <v>0</v>
      </c>
      <c r="T6" s="20">
        <f>IF(G6&gt;H6,1,0)</f>
        <v>0</v>
      </c>
      <c r="U6" s="20">
        <f>IF(I6&gt;J6,1,0)</f>
        <v>0</v>
      </c>
      <c r="V6" s="54">
        <f>IF(K6&gt;L6,1,0)</f>
        <v>0</v>
      </c>
      <c r="W6" s="20">
        <f>IF(M6&gt;N6,1,0)</f>
        <v>0</v>
      </c>
      <c r="X6" s="21">
        <f>O6*100+P6*10+Q6</f>
        <v>0</v>
      </c>
      <c r="Y6" s="21">
        <f t="shared" si="2"/>
        <v>4</v>
      </c>
    </row>
    <row r="7" spans="2:25" s="21" customFormat="1" ht="32.25" customHeight="1" x14ac:dyDescent="0.25">
      <c r="B7" s="19">
        <v>5</v>
      </c>
      <c r="C7" s="26" t="s">
        <v>144</v>
      </c>
      <c r="D7" s="26" t="str">
        <f>VLOOKUP(C7,Prijave!F:H,3,0)</f>
        <v>Bled</v>
      </c>
      <c r="E7" s="27"/>
      <c r="F7" s="28"/>
      <c r="G7" s="27"/>
      <c r="H7" s="28"/>
      <c r="I7" s="27"/>
      <c r="J7" s="28"/>
      <c r="K7" s="27"/>
      <c r="L7" s="28"/>
      <c r="M7" s="42"/>
      <c r="N7" s="43"/>
      <c r="O7" s="20">
        <f>SUM(T7:W7)</f>
        <v>0</v>
      </c>
      <c r="P7" s="47">
        <f t="shared" si="0"/>
        <v>0</v>
      </c>
      <c r="Q7" s="47">
        <f t="shared" si="1"/>
        <v>0</v>
      </c>
      <c r="R7" s="20">
        <f>RANK(X7,$X$3:$X$7,0)</f>
        <v>1</v>
      </c>
      <c r="S7" s="20">
        <f>IF(E7&gt;F7,1,0)</f>
        <v>0</v>
      </c>
      <c r="T7" s="20">
        <f>IF(G7&gt;H7,1,0)</f>
        <v>0</v>
      </c>
      <c r="U7" s="20">
        <f>IF(I7&gt;J7,1,0)</f>
        <v>0</v>
      </c>
      <c r="V7" s="20">
        <f>IF(K7&gt;L7,1,0)</f>
        <v>0</v>
      </c>
      <c r="W7" s="54">
        <f>IF(M7&gt;N7,1,0)</f>
        <v>0</v>
      </c>
      <c r="X7" s="21">
        <f>O7*100+P7*10+Q7</f>
        <v>0</v>
      </c>
      <c r="Y7" s="21">
        <f t="shared" si="2"/>
        <v>4</v>
      </c>
    </row>
    <row r="10" spans="2:25" hidden="1" x14ac:dyDescent="0.35">
      <c r="C10" s="14" t="s">
        <v>181</v>
      </c>
    </row>
    <row r="11" spans="2:25" hidden="1" x14ac:dyDescent="0.35">
      <c r="C11" s="14" t="s">
        <v>182</v>
      </c>
      <c r="E11" s="14">
        <v>1</v>
      </c>
      <c r="F11" s="14">
        <v>5</v>
      </c>
      <c r="G11" s="78" t="str">
        <f>VLOOKUP(E11,$B$3:$C$7,2,0)</f>
        <v>Nik Podlinšek</v>
      </c>
      <c r="H11" s="78"/>
      <c r="I11" s="78"/>
      <c r="J11" s="78" t="str">
        <f>VLOOKUP(F11,$B$3:$C$7,2,0)</f>
        <v>Timotej Jenko</v>
      </c>
      <c r="K11" s="78"/>
      <c r="L11" s="78"/>
    </row>
    <row r="12" spans="2:25" hidden="1" x14ac:dyDescent="0.35">
      <c r="C12" s="14" t="s">
        <v>183</v>
      </c>
      <c r="E12" s="14">
        <v>2</v>
      </c>
      <c r="F12" s="14">
        <v>4</v>
      </c>
      <c r="G12" s="78" t="str">
        <f t="shared" ref="G12:G20" si="3">VLOOKUP(E12,$B$3:$C$7,2,0)</f>
        <v>Gašper Dolinar</v>
      </c>
      <c r="H12" s="78"/>
      <c r="I12" s="78"/>
      <c r="J12" s="78" t="str">
        <f t="shared" ref="J12:J20" si="4">VLOOKUP(F12,$B$3:$C$7,2,0)</f>
        <v>Lean Castaldi</v>
      </c>
      <c r="K12" s="78"/>
      <c r="L12" s="78"/>
    </row>
    <row r="13" spans="2:25" hidden="1" x14ac:dyDescent="0.35">
      <c r="C13" s="14" t="s">
        <v>184</v>
      </c>
      <c r="E13" s="14">
        <v>3</v>
      </c>
      <c r="F13" s="14">
        <v>2</v>
      </c>
      <c r="G13" s="78" t="str">
        <f t="shared" si="3"/>
        <v>Mark Černilec</v>
      </c>
      <c r="H13" s="78"/>
      <c r="I13" s="78"/>
      <c r="J13" s="78" t="str">
        <f t="shared" si="4"/>
        <v>Gašper Dolinar</v>
      </c>
      <c r="K13" s="78"/>
      <c r="L13" s="78"/>
    </row>
    <row r="14" spans="2:25" hidden="1" x14ac:dyDescent="0.35">
      <c r="C14" s="14" t="s">
        <v>185</v>
      </c>
      <c r="E14" s="14">
        <v>4</v>
      </c>
      <c r="F14" s="14">
        <v>5</v>
      </c>
      <c r="G14" s="78" t="str">
        <f t="shared" si="3"/>
        <v>Lean Castaldi</v>
      </c>
      <c r="H14" s="78"/>
      <c r="I14" s="78"/>
      <c r="J14" s="78" t="str">
        <f t="shared" si="4"/>
        <v>Timotej Jenko</v>
      </c>
      <c r="K14" s="78"/>
      <c r="L14" s="78"/>
    </row>
    <row r="15" spans="2:25" hidden="1" x14ac:dyDescent="0.35">
      <c r="C15" s="14" t="s">
        <v>186</v>
      </c>
      <c r="E15" s="14">
        <v>1</v>
      </c>
      <c r="F15" s="14">
        <v>3</v>
      </c>
      <c r="G15" s="78" t="str">
        <f t="shared" si="3"/>
        <v>Nik Podlinšek</v>
      </c>
      <c r="H15" s="78"/>
      <c r="I15" s="78"/>
      <c r="J15" s="78" t="str">
        <f t="shared" si="4"/>
        <v>Mark Černilec</v>
      </c>
      <c r="K15" s="78"/>
      <c r="L15" s="78"/>
    </row>
    <row r="16" spans="2:25" hidden="1" x14ac:dyDescent="0.35">
      <c r="C16" s="14" t="s">
        <v>187</v>
      </c>
      <c r="E16" s="14">
        <v>3</v>
      </c>
      <c r="F16" s="14">
        <v>5</v>
      </c>
      <c r="G16" s="78" t="str">
        <f t="shared" si="3"/>
        <v>Mark Černilec</v>
      </c>
      <c r="H16" s="78"/>
      <c r="I16" s="78"/>
      <c r="J16" s="78" t="str">
        <f t="shared" si="4"/>
        <v>Timotej Jenko</v>
      </c>
      <c r="K16" s="78"/>
      <c r="L16" s="78"/>
    </row>
    <row r="17" spans="3:12" hidden="1" x14ac:dyDescent="0.35">
      <c r="C17" s="14" t="s">
        <v>188</v>
      </c>
      <c r="E17" s="14">
        <v>1</v>
      </c>
      <c r="F17" s="14">
        <v>4</v>
      </c>
      <c r="G17" s="78" t="str">
        <f t="shared" si="3"/>
        <v>Nik Podlinšek</v>
      </c>
      <c r="H17" s="78"/>
      <c r="I17" s="78"/>
      <c r="J17" s="78" t="str">
        <f t="shared" si="4"/>
        <v>Lean Castaldi</v>
      </c>
      <c r="K17" s="78"/>
      <c r="L17" s="78"/>
    </row>
    <row r="18" spans="3:12" hidden="1" x14ac:dyDescent="0.35">
      <c r="C18" s="14" t="s">
        <v>189</v>
      </c>
      <c r="E18" s="14">
        <v>2</v>
      </c>
      <c r="F18" s="14">
        <v>5</v>
      </c>
      <c r="G18" s="78" t="str">
        <f t="shared" si="3"/>
        <v>Gašper Dolinar</v>
      </c>
      <c r="H18" s="78"/>
      <c r="I18" s="78"/>
      <c r="J18" s="78" t="str">
        <f t="shared" si="4"/>
        <v>Timotej Jenko</v>
      </c>
      <c r="K18" s="78"/>
      <c r="L18" s="78"/>
    </row>
    <row r="19" spans="3:12" hidden="1" x14ac:dyDescent="0.35">
      <c r="C19" s="14" t="s">
        <v>190</v>
      </c>
      <c r="E19" s="14">
        <v>3</v>
      </c>
      <c r="F19" s="14">
        <v>4</v>
      </c>
      <c r="G19" s="78" t="str">
        <f t="shared" si="3"/>
        <v>Mark Černilec</v>
      </c>
      <c r="H19" s="78"/>
      <c r="I19" s="78"/>
      <c r="J19" s="78" t="str">
        <f t="shared" si="4"/>
        <v>Lean Castaldi</v>
      </c>
      <c r="K19" s="78"/>
      <c r="L19" s="78"/>
    </row>
    <row r="20" spans="3:12" hidden="1" x14ac:dyDescent="0.35">
      <c r="C20" s="14" t="s">
        <v>191</v>
      </c>
      <c r="E20" s="14">
        <v>1</v>
      </c>
      <c r="F20" s="14">
        <v>2</v>
      </c>
      <c r="G20" s="78" t="str">
        <f t="shared" si="3"/>
        <v>Nik Podlinšek</v>
      </c>
      <c r="H20" s="78"/>
      <c r="I20" s="78"/>
      <c r="J20" s="78" t="str">
        <f t="shared" si="4"/>
        <v>Gašper Dolinar</v>
      </c>
      <c r="K20" s="78"/>
      <c r="L20" s="78"/>
    </row>
  </sheetData>
  <mergeCells count="32">
    <mergeCell ref="G18:I18"/>
    <mergeCell ref="J18:L18"/>
    <mergeCell ref="G19:I19"/>
    <mergeCell ref="J19:L19"/>
    <mergeCell ref="G20:I20"/>
    <mergeCell ref="J20:L20"/>
    <mergeCell ref="G15:I15"/>
    <mergeCell ref="J15:L15"/>
    <mergeCell ref="G16:I16"/>
    <mergeCell ref="J16:L16"/>
    <mergeCell ref="G17:I17"/>
    <mergeCell ref="J17:L17"/>
    <mergeCell ref="G12:I12"/>
    <mergeCell ref="J12:L12"/>
    <mergeCell ref="G13:I13"/>
    <mergeCell ref="J13:L13"/>
    <mergeCell ref="G14:I14"/>
    <mergeCell ref="J14:L14"/>
    <mergeCell ref="K6:L6"/>
    <mergeCell ref="M7:N7"/>
    <mergeCell ref="G11:I11"/>
    <mergeCell ref="J11:L11"/>
    <mergeCell ref="P2:Q2"/>
    <mergeCell ref="E3:F3"/>
    <mergeCell ref="G4:H4"/>
    <mergeCell ref="I5:J5"/>
    <mergeCell ref="B2:C2"/>
    <mergeCell ref="E2:F2"/>
    <mergeCell ref="G2:H2"/>
    <mergeCell ref="I2:J2"/>
    <mergeCell ref="K2:L2"/>
    <mergeCell ref="M2:N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Header>&amp;C&amp;F //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B2:AC23"/>
  <sheetViews>
    <sheetView zoomScale="85" zoomScaleNormal="85" workbookViewId="0">
      <selection activeCell="Q4" sqref="Q4"/>
    </sheetView>
  </sheetViews>
  <sheetFormatPr defaultRowHeight="21" x14ac:dyDescent="0.35"/>
  <cols>
    <col min="1" max="1" width="1.7109375" style="14" customWidth="1"/>
    <col min="2" max="2" width="9.140625" style="15"/>
    <col min="3" max="3" width="22.7109375" style="14" bestFit="1" customWidth="1"/>
    <col min="4" max="4" width="17.28515625" style="14" bestFit="1" customWidth="1"/>
    <col min="5" max="10" width="7.140625" style="14" customWidth="1"/>
    <col min="11" max="11" width="10.85546875" style="14" customWidth="1"/>
    <col min="12" max="13" width="9.42578125" style="14" customWidth="1"/>
    <col min="14" max="14" width="11.42578125" style="14" customWidth="1"/>
    <col min="15" max="17" width="8.5703125" style="14" hidden="1" customWidth="1"/>
    <col min="18" max="19" width="9.140625" style="14" hidden="1" customWidth="1"/>
    <col min="20" max="23" width="9.140625" style="14" customWidth="1"/>
    <col min="24" max="24" width="14" style="14" customWidth="1"/>
    <col min="25" max="16384" width="9.140625" style="14"/>
  </cols>
  <sheetData>
    <row r="2" spans="2:19" s="21" customFormat="1" ht="32.25" customHeight="1" x14ac:dyDescent="0.25">
      <c r="B2" s="23" t="s">
        <v>221</v>
      </c>
      <c r="C2" s="39"/>
      <c r="D2" s="83" t="s">
        <v>51</v>
      </c>
      <c r="E2" s="34">
        <v>1</v>
      </c>
      <c r="F2" s="35"/>
      <c r="G2" s="34">
        <v>2</v>
      </c>
      <c r="H2" s="35"/>
      <c r="I2" s="34">
        <v>3</v>
      </c>
      <c r="J2" s="35"/>
      <c r="K2" s="36" t="s">
        <v>145</v>
      </c>
      <c r="L2" s="41" t="s">
        <v>146</v>
      </c>
      <c r="M2" s="41"/>
      <c r="N2" s="36" t="s">
        <v>147</v>
      </c>
      <c r="O2" s="20">
        <v>1</v>
      </c>
      <c r="P2" s="20">
        <v>2</v>
      </c>
      <c r="Q2" s="20">
        <v>3</v>
      </c>
      <c r="R2" s="21" t="s">
        <v>157</v>
      </c>
      <c r="S2" s="21" t="s">
        <v>195</v>
      </c>
    </row>
    <row r="3" spans="2:19" s="21" customFormat="1" ht="32.25" customHeight="1" x14ac:dyDescent="0.25">
      <c r="B3" s="19">
        <v>1</v>
      </c>
      <c r="C3" s="26" t="s">
        <v>164</v>
      </c>
      <c r="D3" s="26" t="str">
        <f>VLOOKUP(C3,Prijave!F:H,3,0)</f>
        <v>Škofja Loka</v>
      </c>
      <c r="E3" s="42"/>
      <c r="F3" s="43"/>
      <c r="G3" s="44"/>
      <c r="H3" s="45"/>
      <c r="I3" s="27"/>
      <c r="J3" s="28"/>
      <c r="K3" s="20">
        <f>SUM(P3:Q3)</f>
        <v>0</v>
      </c>
      <c r="L3" s="47">
        <f>E3+G3+I3</f>
        <v>0</v>
      </c>
      <c r="M3" s="47">
        <f>F3+H3+J3</f>
        <v>0</v>
      </c>
      <c r="N3" s="20">
        <f>RANK(R3,$R$3:$R$5,0)</f>
        <v>1</v>
      </c>
      <c r="O3" s="54">
        <f>IF(E3&gt;F3,1,0)</f>
        <v>0</v>
      </c>
      <c r="P3" s="20">
        <f>IF(G3&gt;H3,1,0)</f>
        <v>0</v>
      </c>
      <c r="Q3" s="20">
        <f>IF(I3&gt;J3,1,0)</f>
        <v>0</v>
      </c>
      <c r="R3" s="21">
        <f>K3*100+L3*10+M3</f>
        <v>0</v>
      </c>
      <c r="S3" s="21">
        <f>COUNTIF($E$15:$F$31,B3)</f>
        <v>2</v>
      </c>
    </row>
    <row r="4" spans="2:19" s="21" customFormat="1" ht="32.25" customHeight="1" x14ac:dyDescent="0.25">
      <c r="B4" s="19">
        <v>2</v>
      </c>
      <c r="C4" s="26" t="s">
        <v>163</v>
      </c>
      <c r="D4" s="26" t="str">
        <f>VLOOKUP(C4,Prijave!F:H,3,0)</f>
        <v>Škofja Loka</v>
      </c>
      <c r="E4" s="48"/>
      <c r="F4" s="49"/>
      <c r="G4" s="42"/>
      <c r="H4" s="43"/>
      <c r="I4" s="48"/>
      <c r="J4" s="49"/>
      <c r="K4" s="20">
        <f>SUM(P4:Q4)</f>
        <v>0</v>
      </c>
      <c r="L4" s="47">
        <f t="shared" ref="L4:L5" si="0">E4+G4+I4</f>
        <v>0</v>
      </c>
      <c r="M4" s="47">
        <f t="shared" ref="M4:M5" si="1">F4+H4+J4</f>
        <v>0</v>
      </c>
      <c r="N4" s="20">
        <f t="shared" ref="N4:N5" si="2">RANK(R4,$R$3:$R$5,0)</f>
        <v>1</v>
      </c>
      <c r="O4" s="20">
        <f>IF(E4&gt;F4,1,0)</f>
        <v>0</v>
      </c>
      <c r="P4" s="54">
        <f>IF(G4&gt;H4,1,0)</f>
        <v>0</v>
      </c>
      <c r="Q4" s="20">
        <f>IF(I4&gt;J4,1,0)</f>
        <v>0</v>
      </c>
      <c r="R4" s="21">
        <f>K4*100+L4*10+M4</f>
        <v>0</v>
      </c>
      <c r="S4" s="21">
        <f>COUNTIF($E$15:$F$31,B4)</f>
        <v>2</v>
      </c>
    </row>
    <row r="5" spans="2:19" s="21" customFormat="1" ht="32.25" customHeight="1" x14ac:dyDescent="0.25">
      <c r="B5" s="19">
        <v>3</v>
      </c>
      <c r="C5" s="26" t="s">
        <v>144</v>
      </c>
      <c r="D5" s="26" t="str">
        <f>VLOOKUP(C5,Prijave!F:H,3,0)</f>
        <v>Bled</v>
      </c>
      <c r="E5" s="27"/>
      <c r="F5" s="28"/>
      <c r="G5" s="27"/>
      <c r="H5" s="28"/>
      <c r="I5" s="42"/>
      <c r="J5" s="43"/>
      <c r="K5" s="20">
        <f>SUM(P5:Q5)</f>
        <v>0</v>
      </c>
      <c r="L5" s="47">
        <f t="shared" si="0"/>
        <v>0</v>
      </c>
      <c r="M5" s="47">
        <f t="shared" si="1"/>
        <v>0</v>
      </c>
      <c r="N5" s="20">
        <f t="shared" si="2"/>
        <v>1</v>
      </c>
      <c r="O5" s="20">
        <f>IF(E5&gt;F5,1,0)</f>
        <v>0</v>
      </c>
      <c r="P5" s="20">
        <f>IF(G5&gt;H5,1,0)</f>
        <v>0</v>
      </c>
      <c r="Q5" s="54">
        <f>IF(I5&gt;J5,1,0)</f>
        <v>0</v>
      </c>
      <c r="R5" s="21">
        <f>K5*100+L5*10+M5</f>
        <v>0</v>
      </c>
      <c r="S5" s="21">
        <f>COUNTIF($E$15:$F$31,B5)</f>
        <v>2</v>
      </c>
    </row>
    <row r="7" spans="2:19" s="21" customFormat="1" ht="32.25" customHeight="1" x14ac:dyDescent="0.25">
      <c r="B7" s="81" t="s">
        <v>222</v>
      </c>
      <c r="C7" s="82"/>
      <c r="D7" s="83" t="s">
        <v>51</v>
      </c>
      <c r="E7" s="34">
        <v>1</v>
      </c>
      <c r="F7" s="35"/>
      <c r="G7" s="34">
        <v>2</v>
      </c>
      <c r="H7" s="35"/>
      <c r="I7" s="34">
        <v>3</v>
      </c>
      <c r="J7" s="35"/>
      <c r="K7" s="36" t="s">
        <v>145</v>
      </c>
      <c r="L7" s="41" t="s">
        <v>146</v>
      </c>
      <c r="M7" s="41"/>
      <c r="N7" s="36" t="s">
        <v>147</v>
      </c>
      <c r="O7" s="20">
        <v>1</v>
      </c>
      <c r="P7" s="20">
        <v>2</v>
      </c>
      <c r="Q7" s="20">
        <v>3</v>
      </c>
      <c r="R7" s="21" t="s">
        <v>157</v>
      </c>
      <c r="S7" s="21" t="s">
        <v>195</v>
      </c>
    </row>
    <row r="8" spans="2:19" s="21" customFormat="1" ht="32.25" customHeight="1" x14ac:dyDescent="0.25">
      <c r="B8" s="19">
        <v>1</v>
      </c>
      <c r="C8" s="26" t="s">
        <v>166</v>
      </c>
      <c r="D8" s="26" t="str">
        <f>VLOOKUP(C8,Prijave!F:H,3,0)</f>
        <v>Bled</v>
      </c>
      <c r="E8" s="42"/>
      <c r="F8" s="43"/>
      <c r="G8" s="44"/>
      <c r="H8" s="45"/>
      <c r="I8" s="27"/>
      <c r="J8" s="28"/>
      <c r="K8" s="20">
        <f>SUM(P8:Q8)</f>
        <v>0</v>
      </c>
      <c r="L8" s="47">
        <f>E8+G8+I8</f>
        <v>0</v>
      </c>
      <c r="M8" s="47">
        <f>F8+H8+J8</f>
        <v>0</v>
      </c>
      <c r="N8" s="20">
        <f>RANK(R8,$R$3:$R$5,0)</f>
        <v>1</v>
      </c>
      <c r="O8" s="54">
        <f>IF(E8&gt;F8,1,0)</f>
        <v>0</v>
      </c>
      <c r="P8" s="20">
        <f>IF(G8&gt;H8,1,0)</f>
        <v>0</v>
      </c>
      <c r="Q8" s="20">
        <f>IF(I8&gt;J8,1,0)</f>
        <v>0</v>
      </c>
      <c r="R8" s="21">
        <f>K8*100+L8*10+M8</f>
        <v>0</v>
      </c>
      <c r="S8" s="21">
        <f>COUNTIF($E$15:$F$31,B8)</f>
        <v>2</v>
      </c>
    </row>
    <row r="9" spans="2:19" s="21" customFormat="1" ht="32.25" customHeight="1" x14ac:dyDescent="0.25">
      <c r="B9" s="19">
        <v>2</v>
      </c>
      <c r="C9" s="26" t="s">
        <v>165</v>
      </c>
      <c r="D9" s="26" t="str">
        <f>VLOOKUP(C9,Prijave!F:H,3,0)</f>
        <v>Škofja Loka</v>
      </c>
      <c r="E9" s="48"/>
      <c r="F9" s="49"/>
      <c r="G9" s="42"/>
      <c r="H9" s="43"/>
      <c r="I9" s="48"/>
      <c r="J9" s="49"/>
      <c r="K9" s="20">
        <f>SUM(P9:Q9)</f>
        <v>0</v>
      </c>
      <c r="L9" s="47">
        <f t="shared" ref="L9:L10" si="3">E9+G9+I9</f>
        <v>0</v>
      </c>
      <c r="M9" s="47">
        <f t="shared" ref="M9:M10" si="4">F9+H9+J9</f>
        <v>0</v>
      </c>
      <c r="N9" s="20">
        <f t="shared" ref="N9:N10" si="5">RANK(R9,$R$3:$R$5,0)</f>
        <v>1</v>
      </c>
      <c r="O9" s="20">
        <f>IF(E9&gt;F9,1,0)</f>
        <v>0</v>
      </c>
      <c r="P9" s="54">
        <f>IF(G9&gt;H9,1,0)</f>
        <v>0</v>
      </c>
      <c r="Q9" s="20">
        <f>IF(I9&gt;J9,1,0)</f>
        <v>0</v>
      </c>
      <c r="R9" s="21">
        <f>K9*100+L9*10+M9</f>
        <v>0</v>
      </c>
      <c r="S9" s="21">
        <f>COUNTIF($E$15:$F$31,B9)</f>
        <v>2</v>
      </c>
    </row>
    <row r="10" spans="2:19" s="21" customFormat="1" ht="32.25" customHeight="1" x14ac:dyDescent="0.25">
      <c r="B10" s="19">
        <v>3</v>
      </c>
      <c r="C10" s="26" t="s">
        <v>141</v>
      </c>
      <c r="D10" s="26" t="str">
        <f>VLOOKUP(C10,Prijave!F:H,3,0)</f>
        <v>Škofja Loka</v>
      </c>
      <c r="E10" s="27"/>
      <c r="F10" s="28"/>
      <c r="G10" s="27"/>
      <c r="H10" s="28"/>
      <c r="I10" s="42"/>
      <c r="J10" s="43"/>
      <c r="K10" s="20">
        <f>SUM(P10:Q10)</f>
        <v>0</v>
      </c>
      <c r="L10" s="47">
        <f t="shared" si="3"/>
        <v>0</v>
      </c>
      <c r="M10" s="47">
        <f t="shared" si="4"/>
        <v>0</v>
      </c>
      <c r="N10" s="20">
        <f t="shared" si="5"/>
        <v>1</v>
      </c>
      <c r="O10" s="20">
        <f>IF(E10&gt;F10,1,0)</f>
        <v>0</v>
      </c>
      <c r="P10" s="20">
        <f>IF(G10&gt;H10,1,0)</f>
        <v>0</v>
      </c>
      <c r="Q10" s="54">
        <f>IF(I10&gt;J10,1,0)</f>
        <v>0</v>
      </c>
      <c r="R10" s="21">
        <f>K10*100+L10*10+M10</f>
        <v>0</v>
      </c>
      <c r="S10" s="21">
        <f>COUNTIF($E$15:$F$31,B10)</f>
        <v>2</v>
      </c>
    </row>
    <row r="13" spans="2:19" hidden="1" x14ac:dyDescent="0.35"/>
    <row r="14" spans="2:19" hidden="1" x14ac:dyDescent="0.35">
      <c r="D14" s="14" t="s">
        <v>181</v>
      </c>
      <c r="I14" s="17"/>
      <c r="J14" s="17">
        <v>1</v>
      </c>
      <c r="K14" s="17">
        <v>2</v>
      </c>
      <c r="L14" s="17">
        <v>3</v>
      </c>
      <c r="M14" s="17">
        <v>4</v>
      </c>
      <c r="N14" s="17">
        <v>5</v>
      </c>
      <c r="O14" s="17">
        <v>6</v>
      </c>
    </row>
    <row r="15" spans="2:19" hidden="1" x14ac:dyDescent="0.35">
      <c r="D15" s="14" t="s">
        <v>193</v>
      </c>
      <c r="E15" s="14">
        <v>1</v>
      </c>
      <c r="F15" s="14">
        <v>3</v>
      </c>
      <c r="G15" s="14" t="str">
        <f>E15&amp;F15</f>
        <v>13</v>
      </c>
      <c r="I15" s="17">
        <v>1</v>
      </c>
      <c r="J15" s="17"/>
      <c r="K15" s="17">
        <f>COUNTIF($G$15:$G$30,$I15&amp;K$14)</f>
        <v>1</v>
      </c>
      <c r="L15" s="17">
        <f>COUNTIF($G$15:$G$30,$I15&amp;L$14)</f>
        <v>1</v>
      </c>
      <c r="M15" s="17">
        <f>COUNTIF($G$15:$G$30,$I15&amp;M$14)</f>
        <v>0</v>
      </c>
      <c r="N15" s="17">
        <f>COUNTIF($G$15:$G$30,$I15&amp;N$14)</f>
        <v>0</v>
      </c>
      <c r="O15" s="17">
        <f>COUNTIF($G$15:$G$30,$I15&amp;O$14)</f>
        <v>0</v>
      </c>
    </row>
    <row r="16" spans="2:19" hidden="1" x14ac:dyDescent="0.35">
      <c r="D16" s="14" t="s">
        <v>192</v>
      </c>
      <c r="E16" s="14">
        <v>2</v>
      </c>
      <c r="F16" s="14">
        <v>3</v>
      </c>
      <c r="G16" s="14" t="str">
        <f t="shared" ref="G16:G17" si="6">E16&amp;F16</f>
        <v>23</v>
      </c>
      <c r="I16" s="17">
        <v>2</v>
      </c>
      <c r="J16" s="17"/>
      <c r="K16" s="17"/>
      <c r="L16" s="17">
        <f>COUNTIF($G$15:$G$30,$I16&amp;L$14)</f>
        <v>1</v>
      </c>
      <c r="M16" s="17">
        <f>COUNTIF($G$15:$G$30,$I16&amp;M$14)</f>
        <v>0</v>
      </c>
      <c r="N16" s="17">
        <f>COUNTIF($G$15:$G$30,$I16&amp;N$14)</f>
        <v>0</v>
      </c>
      <c r="O16" s="17">
        <f>COUNTIF($G$15:$G$30,$I16&amp;O$14)</f>
        <v>0</v>
      </c>
    </row>
    <row r="17" spans="4:15" hidden="1" x14ac:dyDescent="0.35">
      <c r="D17" s="14" t="s">
        <v>194</v>
      </c>
      <c r="E17" s="14">
        <v>1</v>
      </c>
      <c r="F17" s="14">
        <v>2</v>
      </c>
      <c r="G17" s="14" t="str">
        <f t="shared" si="6"/>
        <v>12</v>
      </c>
      <c r="I17" s="17">
        <v>3</v>
      </c>
      <c r="J17" s="17"/>
      <c r="K17" s="17"/>
      <c r="L17" s="17"/>
      <c r="M17" s="17">
        <f>COUNTIF($G$15:$G$30,$I17&amp;M$14)</f>
        <v>0</v>
      </c>
      <c r="N17" s="17">
        <f>COUNTIF($G$15:$G$30,$I17&amp;N$14)</f>
        <v>0</v>
      </c>
      <c r="O17" s="17">
        <f>COUNTIF($G$15:$G$30,$I17&amp;O$14)</f>
        <v>0</v>
      </c>
    </row>
    <row r="18" spans="4:15" hidden="1" x14ac:dyDescent="0.35">
      <c r="I18" s="17">
        <v>4</v>
      </c>
      <c r="J18" s="17"/>
      <c r="K18" s="17"/>
      <c r="L18" s="17"/>
      <c r="M18" s="17"/>
      <c r="N18" s="17">
        <f>COUNTIF($G$15:$G$30,$I18&amp;N$14)</f>
        <v>0</v>
      </c>
      <c r="O18" s="17">
        <f>COUNTIF($G$15:$G$30,$I18&amp;O$14)</f>
        <v>0</v>
      </c>
    </row>
    <row r="19" spans="4:15" hidden="1" x14ac:dyDescent="0.35">
      <c r="I19" s="17">
        <v>5</v>
      </c>
      <c r="J19" s="17"/>
      <c r="K19" s="17"/>
      <c r="L19" s="17"/>
      <c r="M19" s="17"/>
      <c r="N19" s="17"/>
      <c r="O19" s="17">
        <f>COUNTIF($G$15:$G$30,$I19&amp;O$14)</f>
        <v>0</v>
      </c>
    </row>
    <row r="20" spans="4:15" hidden="1" x14ac:dyDescent="0.35">
      <c r="I20" s="17">
        <v>6</v>
      </c>
      <c r="J20" s="17"/>
      <c r="K20" s="17"/>
      <c r="L20" s="17"/>
      <c r="M20" s="17"/>
      <c r="N20" s="17"/>
      <c r="O20" s="17"/>
    </row>
    <row r="21" spans="4:15" hidden="1" x14ac:dyDescent="0.35"/>
    <row r="22" spans="4:15" hidden="1" x14ac:dyDescent="0.35"/>
    <row r="23" spans="4:15" hidden="1" x14ac:dyDescent="0.35"/>
  </sheetData>
  <mergeCells count="16">
    <mergeCell ref="G9:H9"/>
    <mergeCell ref="I10:J10"/>
    <mergeCell ref="B7:C7"/>
    <mergeCell ref="E7:F7"/>
    <mergeCell ref="G7:H7"/>
    <mergeCell ref="I7:J7"/>
    <mergeCell ref="L7:M7"/>
    <mergeCell ref="L2:M2"/>
    <mergeCell ref="E3:F3"/>
    <mergeCell ref="G4:H4"/>
    <mergeCell ref="I5:J5"/>
    <mergeCell ref="E8:F8"/>
    <mergeCell ref="B2:C2"/>
    <mergeCell ref="E2:F2"/>
    <mergeCell ref="G2:H2"/>
    <mergeCell ref="I2:J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&amp;C&amp;F //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L19"/>
  <sheetViews>
    <sheetView zoomScaleNormal="100" workbookViewId="0">
      <selection activeCell="Q4" sqref="Q4"/>
    </sheetView>
  </sheetViews>
  <sheetFormatPr defaultRowHeight="21" x14ac:dyDescent="0.35"/>
  <cols>
    <col min="1" max="1" width="4.85546875" style="14" customWidth="1"/>
    <col min="2" max="2" width="26.140625" style="14" customWidth="1"/>
    <col min="3" max="8" width="6.7109375" style="14" customWidth="1"/>
    <col min="9" max="12" width="9.5703125" style="14" customWidth="1"/>
    <col min="13" max="13" width="26.85546875" style="14" customWidth="1"/>
    <col min="14" max="16384" width="9.140625" style="14"/>
  </cols>
  <sheetData>
    <row r="1" spans="1:12" ht="8.25" customHeight="1" x14ac:dyDescent="0.35"/>
    <row r="2" spans="1:12" x14ac:dyDescent="0.35">
      <c r="B2" s="84" t="s">
        <v>253</v>
      </c>
    </row>
    <row r="3" spans="1:12" ht="7.5" customHeight="1" x14ac:dyDescent="0.35"/>
    <row r="4" spans="1:12" ht="27" customHeight="1" x14ac:dyDescent="0.35">
      <c r="A4" s="14" t="s">
        <v>234</v>
      </c>
      <c r="B4" s="85"/>
    </row>
    <row r="5" spans="1:12" ht="27" customHeight="1" x14ac:dyDescent="0.35">
      <c r="B5" s="86"/>
      <c r="C5" s="93"/>
      <c r="D5" s="92"/>
      <c r="E5" s="92"/>
      <c r="F5" s="92"/>
      <c r="G5" s="92"/>
      <c r="H5" s="92"/>
    </row>
    <row r="6" spans="1:12" ht="27" customHeight="1" x14ac:dyDescent="0.35">
      <c r="A6" s="14" t="s">
        <v>235</v>
      </c>
      <c r="B6" s="87"/>
      <c r="C6" s="94"/>
      <c r="D6" s="94"/>
      <c r="E6" s="94"/>
      <c r="F6" s="94"/>
      <c r="G6" s="94"/>
      <c r="H6" s="86"/>
    </row>
    <row r="7" spans="1:12" ht="27" customHeight="1" x14ac:dyDescent="0.35">
      <c r="B7" s="88"/>
      <c r="C7" s="88"/>
      <c r="D7" s="88"/>
      <c r="E7" s="88"/>
      <c r="F7" s="88"/>
      <c r="G7" s="88"/>
      <c r="H7" s="89"/>
      <c r="I7" s="90"/>
      <c r="J7" s="85"/>
      <c r="K7" s="85"/>
      <c r="L7" s="85"/>
    </row>
    <row r="8" spans="1:12" ht="27" customHeight="1" x14ac:dyDescent="0.35">
      <c r="A8" s="14" t="s">
        <v>236</v>
      </c>
      <c r="B8" s="85"/>
      <c r="C8" s="88"/>
      <c r="D8" s="88"/>
      <c r="E8" s="88"/>
      <c r="F8" s="88"/>
      <c r="G8" s="88"/>
      <c r="H8" s="89"/>
    </row>
    <row r="9" spans="1:12" ht="27" customHeight="1" x14ac:dyDescent="0.35">
      <c r="B9" s="86"/>
      <c r="C9" s="93"/>
      <c r="D9" s="92"/>
      <c r="E9" s="92"/>
      <c r="F9" s="92"/>
      <c r="G9" s="92"/>
      <c r="H9" s="91"/>
    </row>
    <row r="10" spans="1:12" ht="27" customHeight="1" x14ac:dyDescent="0.35">
      <c r="A10" s="14" t="s">
        <v>237</v>
      </c>
      <c r="B10" s="87"/>
    </row>
    <row r="11" spans="1:12" ht="16.5" customHeight="1" x14ac:dyDescent="0.35">
      <c r="B11" s="88"/>
    </row>
    <row r="12" spans="1:12" ht="26.25" customHeight="1" x14ac:dyDescent="0.35">
      <c r="B12" s="88"/>
      <c r="C12" s="92"/>
      <c r="D12" s="92"/>
      <c r="E12" s="92"/>
      <c r="F12" s="92"/>
      <c r="G12" s="92"/>
      <c r="H12" s="92"/>
    </row>
    <row r="13" spans="1:12" ht="27" customHeight="1" x14ac:dyDescent="0.35">
      <c r="B13" s="88"/>
      <c r="C13" s="94"/>
      <c r="D13" s="94"/>
      <c r="E13" s="94"/>
      <c r="F13" s="94"/>
      <c r="G13" s="94"/>
      <c r="H13" s="86"/>
      <c r="I13" s="90"/>
      <c r="J13" s="85"/>
      <c r="K13" s="85"/>
      <c r="L13" s="85"/>
    </row>
    <row r="14" spans="1:12" ht="27" customHeight="1" x14ac:dyDescent="0.35">
      <c r="B14" s="88"/>
      <c r="C14" s="85"/>
      <c r="D14" s="85"/>
      <c r="E14" s="85"/>
      <c r="F14" s="85"/>
      <c r="G14" s="85"/>
      <c r="H14" s="87"/>
    </row>
    <row r="15" spans="1:12" ht="17.25" customHeight="1" x14ac:dyDescent="0.35">
      <c r="B15" s="88"/>
    </row>
    <row r="16" spans="1:12" ht="27" customHeight="1" x14ac:dyDescent="0.35">
      <c r="A16" s="14" t="s">
        <v>238</v>
      </c>
      <c r="B16" s="85"/>
    </row>
    <row r="17" spans="1:8" ht="27" customHeight="1" x14ac:dyDescent="0.35">
      <c r="B17" s="86"/>
      <c r="C17" s="93"/>
      <c r="D17" s="92"/>
      <c r="E17" s="92"/>
      <c r="F17" s="92"/>
      <c r="G17" s="92"/>
      <c r="H17" s="92"/>
    </row>
    <row r="18" spans="1:8" ht="27" customHeight="1" x14ac:dyDescent="0.35">
      <c r="A18" s="14" t="s">
        <v>239</v>
      </c>
      <c r="B18" s="87"/>
    </row>
    <row r="19" spans="1:8" ht="17.25" customHeight="1" x14ac:dyDescent="0.35">
      <c r="B19" s="88"/>
    </row>
  </sheetData>
  <mergeCells count="4">
    <mergeCell ref="C5:H5"/>
    <mergeCell ref="C9:H9"/>
    <mergeCell ref="C12:H12"/>
    <mergeCell ref="C17:H17"/>
  </mergeCells>
  <pageMargins left="0.51181102362204722" right="0.51181102362204722" top="0.55118110236220474" bottom="0.55118110236220474" header="0.31496062992125984" footer="0.31496062992125984"/>
  <pageSetup paperSize="9" orientation="landscape" r:id="rId1"/>
  <headerFooter>
    <oddHeader>&amp;C&amp;14&amp;F //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2:F35"/>
  <sheetViews>
    <sheetView topLeftCell="A16" zoomScale="70" zoomScaleNormal="70" workbookViewId="0">
      <selection activeCell="Q4" sqref="Q4"/>
    </sheetView>
  </sheetViews>
  <sheetFormatPr defaultRowHeight="21" x14ac:dyDescent="0.35"/>
  <cols>
    <col min="1" max="1" width="4.85546875" style="14" customWidth="1"/>
    <col min="2" max="2" width="26.140625" style="14" customWidth="1"/>
    <col min="3" max="6" width="23.5703125" style="14" customWidth="1"/>
    <col min="7" max="8" width="9.140625" style="14"/>
    <col min="9" max="9" width="26.85546875" style="14" bestFit="1" customWidth="1"/>
    <col min="10" max="10" width="26.85546875" style="14" customWidth="1"/>
    <col min="11" max="16384" width="9.140625" style="14"/>
  </cols>
  <sheetData>
    <row r="2" spans="1:5" x14ac:dyDescent="0.35">
      <c r="B2" s="84" t="s">
        <v>162</v>
      </c>
    </row>
    <row r="4" spans="1:5" ht="27" customHeight="1" x14ac:dyDescent="0.35">
      <c r="A4" s="14">
        <v>1</v>
      </c>
      <c r="B4" s="85" t="s">
        <v>224</v>
      </c>
    </row>
    <row r="5" spans="1:5" ht="27" customHeight="1" x14ac:dyDescent="0.35">
      <c r="B5" s="86"/>
      <c r="C5" s="85"/>
    </row>
    <row r="6" spans="1:5" ht="27" customHeight="1" x14ac:dyDescent="0.35">
      <c r="A6" s="14">
        <v>2</v>
      </c>
      <c r="B6" s="87" t="s">
        <v>176</v>
      </c>
      <c r="C6" s="86"/>
    </row>
    <row r="7" spans="1:5" ht="27" customHeight="1" x14ac:dyDescent="0.35">
      <c r="B7" s="88"/>
      <c r="C7" s="89"/>
      <c r="D7" s="85"/>
    </row>
    <row r="8" spans="1:5" ht="27" customHeight="1" x14ac:dyDescent="0.35">
      <c r="A8" s="14">
        <v>3</v>
      </c>
      <c r="B8" s="85" t="s">
        <v>229</v>
      </c>
      <c r="C8" s="89"/>
      <c r="D8" s="86"/>
    </row>
    <row r="9" spans="1:5" ht="27" customHeight="1" x14ac:dyDescent="0.35">
      <c r="B9" s="86"/>
      <c r="C9" s="87"/>
      <c r="D9" s="89"/>
    </row>
    <row r="10" spans="1:5" ht="27" customHeight="1" x14ac:dyDescent="0.35">
      <c r="A10" s="14">
        <v>4</v>
      </c>
      <c r="B10" s="87" t="s">
        <v>165</v>
      </c>
      <c r="D10" s="89"/>
    </row>
    <row r="11" spans="1:5" ht="27" customHeight="1" x14ac:dyDescent="0.35">
      <c r="B11" s="88"/>
      <c r="D11" s="89"/>
      <c r="E11" s="85"/>
    </row>
    <row r="12" spans="1:5" ht="27" customHeight="1" x14ac:dyDescent="0.35">
      <c r="A12" s="14">
        <v>5</v>
      </c>
      <c r="B12" s="85" t="s">
        <v>230</v>
      </c>
      <c r="D12" s="89"/>
      <c r="E12" s="86"/>
    </row>
    <row r="13" spans="1:5" ht="27" customHeight="1" x14ac:dyDescent="0.35">
      <c r="B13" s="86"/>
      <c r="C13" s="85"/>
      <c r="D13" s="89"/>
      <c r="E13" s="89"/>
    </row>
    <row r="14" spans="1:5" ht="27" customHeight="1" x14ac:dyDescent="0.35">
      <c r="A14" s="14">
        <v>6</v>
      </c>
      <c r="B14" s="87" t="s">
        <v>233</v>
      </c>
      <c r="C14" s="86"/>
      <c r="D14" s="89"/>
      <c r="E14" s="89"/>
    </row>
    <row r="15" spans="1:5" ht="27" customHeight="1" x14ac:dyDescent="0.35">
      <c r="B15" s="88"/>
      <c r="C15" s="89"/>
      <c r="D15" s="87"/>
      <c r="E15" s="89"/>
    </row>
    <row r="16" spans="1:5" ht="27" customHeight="1" x14ac:dyDescent="0.35">
      <c r="A16" s="14">
        <v>7</v>
      </c>
      <c r="B16" s="85" t="s">
        <v>176</v>
      </c>
      <c r="C16" s="89"/>
      <c r="E16" s="89"/>
    </row>
    <row r="17" spans="1:6" ht="27" customHeight="1" x14ac:dyDescent="0.35">
      <c r="B17" s="86"/>
      <c r="C17" s="87"/>
      <c r="E17" s="89"/>
    </row>
    <row r="18" spans="1:6" ht="27" customHeight="1" x14ac:dyDescent="0.35">
      <c r="A18" s="14">
        <v>8</v>
      </c>
      <c r="B18" s="87" t="s">
        <v>225</v>
      </c>
      <c r="E18" s="89"/>
    </row>
    <row r="19" spans="1:6" ht="27" customHeight="1" x14ac:dyDescent="0.35">
      <c r="B19" s="88"/>
      <c r="E19" s="89"/>
      <c r="F19" s="90"/>
    </row>
    <row r="20" spans="1:6" ht="27" customHeight="1" x14ac:dyDescent="0.35">
      <c r="A20" s="14">
        <v>9</v>
      </c>
      <c r="B20" s="85" t="s">
        <v>226</v>
      </c>
      <c r="E20" s="89"/>
    </row>
    <row r="21" spans="1:6" ht="27" customHeight="1" x14ac:dyDescent="0.35">
      <c r="B21" s="86"/>
      <c r="C21" s="85"/>
      <c r="E21" s="89"/>
    </row>
    <row r="22" spans="1:6" ht="27" customHeight="1" x14ac:dyDescent="0.35">
      <c r="A22" s="14">
        <v>10</v>
      </c>
      <c r="B22" s="87" t="s">
        <v>176</v>
      </c>
      <c r="C22" s="86"/>
      <c r="E22" s="89"/>
    </row>
    <row r="23" spans="1:6" ht="27" customHeight="1" x14ac:dyDescent="0.35">
      <c r="B23" s="88"/>
      <c r="C23" s="89"/>
      <c r="D23" s="85"/>
      <c r="E23" s="89"/>
    </row>
    <row r="24" spans="1:6" ht="27" customHeight="1" x14ac:dyDescent="0.35">
      <c r="A24" s="14">
        <v>11</v>
      </c>
      <c r="B24" s="85" t="s">
        <v>176</v>
      </c>
      <c r="C24" s="89"/>
      <c r="D24" s="86"/>
      <c r="E24" s="89"/>
    </row>
    <row r="25" spans="1:6" ht="27" customHeight="1" x14ac:dyDescent="0.35">
      <c r="B25" s="86"/>
      <c r="C25" s="87"/>
      <c r="D25" s="89"/>
      <c r="E25" s="89"/>
    </row>
    <row r="26" spans="1:6" ht="27" customHeight="1" x14ac:dyDescent="0.35">
      <c r="A26" s="14">
        <v>12</v>
      </c>
      <c r="B26" s="87" t="s">
        <v>228</v>
      </c>
      <c r="D26" s="89"/>
      <c r="E26" s="89"/>
    </row>
    <row r="27" spans="1:6" ht="27" customHeight="1" x14ac:dyDescent="0.35">
      <c r="B27" s="88"/>
      <c r="D27" s="89"/>
      <c r="E27" s="87"/>
    </row>
    <row r="28" spans="1:6" ht="27" customHeight="1" x14ac:dyDescent="0.35">
      <c r="A28" s="14">
        <v>13</v>
      </c>
      <c r="B28" s="85" t="s">
        <v>227</v>
      </c>
      <c r="D28" s="89"/>
    </row>
    <row r="29" spans="1:6" ht="27" customHeight="1" x14ac:dyDescent="0.35">
      <c r="B29" s="86"/>
      <c r="C29" s="85"/>
      <c r="D29" s="89"/>
    </row>
    <row r="30" spans="1:6" ht="27" customHeight="1" x14ac:dyDescent="0.35">
      <c r="A30" s="14">
        <v>14</v>
      </c>
      <c r="B30" s="87" t="s">
        <v>164</v>
      </c>
      <c r="C30" s="86"/>
      <c r="D30" s="89"/>
    </row>
    <row r="31" spans="1:6" ht="27" customHeight="1" x14ac:dyDescent="0.35">
      <c r="B31" s="88"/>
      <c r="C31" s="89"/>
      <c r="D31" s="87"/>
    </row>
    <row r="32" spans="1:6" ht="27" customHeight="1" x14ac:dyDescent="0.35">
      <c r="A32" s="14">
        <v>15</v>
      </c>
      <c r="B32" s="85" t="s">
        <v>176</v>
      </c>
      <c r="C32" s="89"/>
    </row>
    <row r="33" spans="1:6" ht="27" customHeight="1" x14ac:dyDescent="0.35">
      <c r="B33" s="86"/>
      <c r="C33" s="87"/>
      <c r="E33" s="85"/>
    </row>
    <row r="34" spans="1:6" ht="27" customHeight="1" x14ac:dyDescent="0.35">
      <c r="A34" s="14">
        <v>16</v>
      </c>
      <c r="B34" s="87" t="s">
        <v>223</v>
      </c>
      <c r="E34" s="86"/>
      <c r="F34" s="85"/>
    </row>
    <row r="35" spans="1:6" ht="32.25" customHeight="1" x14ac:dyDescent="0.35">
      <c r="B35" s="88"/>
      <c r="E35" s="87"/>
    </row>
  </sheetData>
  <pageMargins left="0.51181102362204722" right="0.51181102362204722" top="0.55118110236220474" bottom="0.55118110236220474" header="0.31496062992125984" footer="0.31496062992125984"/>
  <pageSetup paperSize="9" scale="73" orientation="portrait" r:id="rId1"/>
  <headerFooter>
    <oddHeader>&amp;C&amp;14&amp;F //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B2:AC12"/>
  <sheetViews>
    <sheetView zoomScale="85" zoomScaleNormal="85" workbookViewId="0">
      <selection activeCell="Q4" sqref="Q4"/>
    </sheetView>
  </sheetViews>
  <sheetFormatPr defaultRowHeight="21" x14ac:dyDescent="0.35"/>
  <cols>
    <col min="1" max="1" width="1.7109375" style="14" customWidth="1"/>
    <col min="2" max="2" width="9.140625" style="15"/>
    <col min="3" max="3" width="22.7109375" style="14" bestFit="1" customWidth="1"/>
    <col min="4" max="4" width="22.7109375" style="14" customWidth="1"/>
    <col min="5" max="10" width="7.7109375" style="14" customWidth="1"/>
    <col min="11" max="11" width="10.85546875" style="14" customWidth="1"/>
    <col min="12" max="13" width="9.42578125" style="14" customWidth="1"/>
    <col min="14" max="14" width="11.42578125" style="14" customWidth="1"/>
    <col min="15" max="17" width="8.5703125" style="14" hidden="1" customWidth="1"/>
    <col min="18" max="20" width="9.140625" style="14" hidden="1" customWidth="1"/>
    <col min="21" max="23" width="9.140625" style="14" customWidth="1"/>
    <col min="24" max="24" width="14" style="14" customWidth="1"/>
    <col min="25" max="16384" width="9.140625" style="14"/>
  </cols>
  <sheetData>
    <row r="2" spans="2:19" s="21" customFormat="1" ht="32.25" customHeight="1" x14ac:dyDescent="0.25">
      <c r="B2" s="23" t="s">
        <v>249</v>
      </c>
      <c r="C2" s="39"/>
      <c r="D2" s="83" t="s">
        <v>51</v>
      </c>
      <c r="E2" s="34">
        <v>1</v>
      </c>
      <c r="F2" s="35"/>
      <c r="G2" s="34">
        <v>2</v>
      </c>
      <c r="H2" s="35"/>
      <c r="I2" s="34">
        <v>3</v>
      </c>
      <c r="J2" s="35"/>
      <c r="K2" s="36" t="s">
        <v>145</v>
      </c>
      <c r="L2" s="41" t="s">
        <v>146</v>
      </c>
      <c r="M2" s="41"/>
      <c r="N2" s="36" t="s">
        <v>147</v>
      </c>
      <c r="O2" s="20">
        <v>1</v>
      </c>
      <c r="P2" s="20">
        <v>2</v>
      </c>
      <c r="Q2" s="20">
        <v>3</v>
      </c>
      <c r="R2" s="21" t="s">
        <v>157</v>
      </c>
      <c r="S2" s="21" t="s">
        <v>195</v>
      </c>
    </row>
    <row r="3" spans="2:19" s="21" customFormat="1" ht="32.25" customHeight="1" x14ac:dyDescent="0.25">
      <c r="B3" s="19">
        <v>1</v>
      </c>
      <c r="C3" s="26"/>
      <c r="D3" s="26"/>
      <c r="E3" s="42"/>
      <c r="F3" s="43"/>
      <c r="G3" s="44"/>
      <c r="H3" s="45"/>
      <c r="I3" s="27"/>
      <c r="J3" s="28"/>
      <c r="K3" s="20">
        <f>SUM(P3:Q3)</f>
        <v>0</v>
      </c>
      <c r="L3" s="47">
        <f>E3+G3+I3</f>
        <v>0</v>
      </c>
      <c r="M3" s="47">
        <f>F3+H3+J3</f>
        <v>0</v>
      </c>
      <c r="N3" s="20">
        <f>RANK(R3,$R$3:$R$5,0)</f>
        <v>1</v>
      </c>
      <c r="O3" s="54">
        <f>IF(E3&gt;F3,1,0)</f>
        <v>0</v>
      </c>
      <c r="P3" s="20">
        <f>IF(G3&gt;H3,1,0)</f>
        <v>0</v>
      </c>
      <c r="Q3" s="20">
        <f>IF(I3&gt;J3,1,0)</f>
        <v>0</v>
      </c>
      <c r="R3" s="21">
        <f>K3*100+L3*10+M3</f>
        <v>0</v>
      </c>
      <c r="S3" s="21">
        <f>COUNTIF($E$10:$F$26,B3)</f>
        <v>2</v>
      </c>
    </row>
    <row r="4" spans="2:19" s="21" customFormat="1" ht="32.25" customHeight="1" x14ac:dyDescent="0.25">
      <c r="B4" s="19">
        <v>2</v>
      </c>
      <c r="C4" s="26"/>
      <c r="D4" s="26"/>
      <c r="E4" s="48"/>
      <c r="F4" s="49"/>
      <c r="G4" s="42"/>
      <c r="H4" s="43"/>
      <c r="I4" s="48"/>
      <c r="J4" s="49"/>
      <c r="K4" s="20">
        <f>SUM(P4:Q4)</f>
        <v>0</v>
      </c>
      <c r="L4" s="47">
        <f t="shared" ref="L4:M5" si="0">E4+G4+I4</f>
        <v>0</v>
      </c>
      <c r="M4" s="47">
        <f t="shared" si="0"/>
        <v>0</v>
      </c>
      <c r="N4" s="20">
        <f t="shared" ref="N4:N5" si="1">RANK(R4,$R$3:$R$5,0)</f>
        <v>1</v>
      </c>
      <c r="O4" s="20">
        <f>IF(E4&gt;F4,1,0)</f>
        <v>0</v>
      </c>
      <c r="P4" s="54">
        <f>IF(G4&gt;H4,1,0)</f>
        <v>0</v>
      </c>
      <c r="Q4" s="20">
        <f>IF(I4&gt;J4,1,0)</f>
        <v>0</v>
      </c>
      <c r="R4" s="21">
        <f>K4*100+L4*10+M4</f>
        <v>0</v>
      </c>
      <c r="S4" s="21">
        <f>COUNTIF($E$10:$F$26,B4)</f>
        <v>2</v>
      </c>
    </row>
    <row r="5" spans="2:19" s="21" customFormat="1" ht="32.25" customHeight="1" x14ac:dyDescent="0.25">
      <c r="B5" s="19">
        <v>3</v>
      </c>
      <c r="C5" s="26"/>
      <c r="D5" s="26"/>
      <c r="E5" s="27"/>
      <c r="F5" s="28"/>
      <c r="G5" s="27"/>
      <c r="H5" s="28"/>
      <c r="I5" s="42"/>
      <c r="J5" s="43"/>
      <c r="K5" s="20">
        <f>SUM(P5:Q5)</f>
        <v>0</v>
      </c>
      <c r="L5" s="47">
        <f t="shared" si="0"/>
        <v>0</v>
      </c>
      <c r="M5" s="47">
        <f t="shared" si="0"/>
        <v>0</v>
      </c>
      <c r="N5" s="20">
        <f t="shared" si="1"/>
        <v>1</v>
      </c>
      <c r="O5" s="20">
        <f>IF(E5&gt;F5,1,0)</f>
        <v>0</v>
      </c>
      <c r="P5" s="20">
        <f>IF(G5&gt;H5,1,0)</f>
        <v>0</v>
      </c>
      <c r="Q5" s="54">
        <f>IF(I5&gt;J5,1,0)</f>
        <v>0</v>
      </c>
      <c r="R5" s="21">
        <f>K5*100+L5*10+M5</f>
        <v>0</v>
      </c>
      <c r="S5" s="21">
        <f>COUNTIF($E$10:$F$26,B5)</f>
        <v>2</v>
      </c>
    </row>
    <row r="9" spans="2:19" hidden="1" x14ac:dyDescent="0.35">
      <c r="D9" s="14" t="s">
        <v>181</v>
      </c>
    </row>
    <row r="10" spans="2:19" hidden="1" x14ac:dyDescent="0.35">
      <c r="D10" s="14" t="s">
        <v>243</v>
      </c>
      <c r="E10" s="14">
        <v>1</v>
      </c>
      <c r="F10" s="14">
        <v>3</v>
      </c>
      <c r="G10" s="14" t="str">
        <f>E10&amp;F10</f>
        <v>13</v>
      </c>
    </row>
    <row r="11" spans="2:19" hidden="1" x14ac:dyDescent="0.35">
      <c r="D11" s="14" t="s">
        <v>244</v>
      </c>
      <c r="E11" s="14">
        <v>2</v>
      </c>
      <c r="F11" s="14">
        <v>3</v>
      </c>
      <c r="G11" s="14" t="str">
        <f t="shared" ref="G11:G12" si="2">E11&amp;F11</f>
        <v>23</v>
      </c>
    </row>
    <row r="12" spans="2:19" hidden="1" x14ac:dyDescent="0.35">
      <c r="D12" s="14" t="s">
        <v>245</v>
      </c>
      <c r="E12" s="14">
        <v>1</v>
      </c>
      <c r="F12" s="14">
        <v>2</v>
      </c>
      <c r="G12" s="14" t="str">
        <f t="shared" si="2"/>
        <v>12</v>
      </c>
    </row>
  </sheetData>
  <mergeCells count="8">
    <mergeCell ref="G4:H4"/>
    <mergeCell ref="I5:J5"/>
    <mergeCell ref="B2:C2"/>
    <mergeCell ref="E2:F2"/>
    <mergeCell ref="G2:H2"/>
    <mergeCell ref="I2:J2"/>
    <mergeCell ref="L2:M2"/>
    <mergeCell ref="E3:F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&amp;C&amp;F //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Pregled</vt:lpstr>
      <vt:lpstr>Prijave</vt:lpstr>
      <vt:lpstr>Sheet1</vt:lpstr>
      <vt:lpstr>Sheet2</vt:lpstr>
      <vt:lpstr>B11</vt:lpstr>
      <vt:lpstr>B13</vt:lpstr>
      <vt:lpstr>B13a</vt:lpstr>
      <vt:lpstr>B15</vt:lpstr>
      <vt:lpstr>B15b</vt:lpstr>
      <vt:lpstr>B17</vt:lpstr>
      <vt:lpstr>B17a</vt:lpstr>
      <vt:lpstr>B19</vt:lpstr>
      <vt:lpstr>G11</vt:lpstr>
      <vt:lpstr>G13</vt:lpstr>
      <vt:lpstr>G15</vt:lpstr>
      <vt:lpstr>G17</vt:lpstr>
      <vt:lpstr>Razpored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Tomaž Čampa</dc:creator>
  <cp:lastModifiedBy>Tomaž Čampa</cp:lastModifiedBy>
  <cp:lastPrinted>2015-05-15T12:36:43Z</cp:lastPrinted>
  <dcterms:created xsi:type="dcterms:W3CDTF">2015-05-14T13:21:01Z</dcterms:created>
  <dcterms:modified xsi:type="dcterms:W3CDTF">2015-05-15T12:46:32Z</dcterms:modified>
</cp:coreProperties>
</file>